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465" windowWidth="18705" windowHeight="7305" tabRatio="709" activeTab="1"/>
  </bookViews>
  <sheets>
    <sheet name="0 - Summary " sheetId="1" r:id="rId1"/>
    <sheet name="1 - Aggregate information" sheetId="2" r:id="rId2"/>
    <sheet name="2 - Capital composition" sheetId="3" r:id="rId3"/>
    <sheet name="3 - Mitigating measures" sheetId="4" r:id="rId4"/>
    <sheet name="4 - EADs" sheetId="5" r:id="rId5"/>
    <sheet name="5 - Sovereign exposures" sheetId="6" r:id="rId6"/>
  </sheets>
  <externalReferences>
    <externalReference r:id="rId9"/>
    <externalReference r:id="rId10"/>
  </externalReferences>
  <definedNames>
    <definedName name="Basel">'[1]Parameters'!$C$32:$C$33</definedName>
    <definedName name="_xlnm.Print_Area" localSheetId="4">'4 - EADs'!$A$1:$N$59</definedName>
    <definedName name="_xlnm.Print_Titles" localSheetId="5">'5 - Sovereign exposures'!$A:$B,'5 - Sovereign exposures'!$7:$9</definedName>
    <definedName name="YesNoBasel2">'[2]Parameters'!#REF!</definedName>
  </definedNames>
  <calcPr fullCalcOnLoad="1"/>
</workbook>
</file>

<file path=xl/sharedStrings.xml><?xml version="1.0" encoding="utf-8"?>
<sst xmlns="http://schemas.openxmlformats.org/spreadsheetml/2006/main" count="646" uniqueCount="312">
  <si>
    <t>December 2010</t>
  </si>
  <si>
    <t>% RWA</t>
  </si>
  <si>
    <t>Situation at December 2010</t>
  </si>
  <si>
    <t>References to COREP reporting</t>
  </si>
  <si>
    <t>COREP CA 1.1 - hybrid instruments and government support measures other than ordinary shares</t>
  </si>
  <si>
    <t>Of which: (+) eligible capital and reserves</t>
  </si>
  <si>
    <t>COREP CA 1.1.1 + COREP line 1.1.2.1</t>
  </si>
  <si>
    <t>Of which: (-) intangibles assets (including goodwill)</t>
  </si>
  <si>
    <t>Net amount included in T1 own funds (COREP line 1.1.5.1)</t>
  </si>
  <si>
    <t>Prudential filters for regulatory capital (COREP line 1.1.2.6.06)</t>
  </si>
  <si>
    <t>B) Deductions from common equity (Elements deducted from original own funds) (-)</t>
  </si>
  <si>
    <t>COREP CA 1.3.T1* (negative amount)</t>
  </si>
  <si>
    <t>Of which: (-) deductions of participations and subordinated claims</t>
  </si>
  <si>
    <t>Total of items as defined by Article 57 (l), (m), (n) (o) and (p) of Directive 2006/48/EC and deducted from original own funds (COREP lines from 1.3.1 to 1.3.5 included in line 1.3.T1*)</t>
  </si>
  <si>
    <t>Of which: (-) securitisation exposures not included in RWA</t>
  </si>
  <si>
    <t>COREP line 1.3.7 included in line 1.3.T1*</t>
  </si>
  <si>
    <t>Of which: (-) IRB provision shortfall and IRB equity expected loss amounts (before tax)</t>
  </si>
  <si>
    <t>As defined by Article 57 (q) of Directive 2006/48/EC (COREP line 1.3.8 included in 1.3.T1*)</t>
  </si>
  <si>
    <t>C) Common equity (A+B)</t>
  </si>
  <si>
    <t>Of which: ordinary shares subscribed by government</t>
  </si>
  <si>
    <t>Paid up ordinary shares subscribed by government</t>
  </si>
  <si>
    <t>D) Other Existing government support measures (+)</t>
  </si>
  <si>
    <t>E) Core Tier 1 including existing government support measures (C+D)</t>
  </si>
  <si>
    <t>Common equity + Existing government support measures included in T1 other than ordinary shares</t>
  </si>
  <si>
    <t>Difference from benchmark capital threshold (CT1 5%)</t>
  </si>
  <si>
    <t>Core tier 1 including government support measures - (RWA*5%)</t>
  </si>
  <si>
    <t>F) Hybrid instruments not subscribed by government</t>
  </si>
  <si>
    <t>Net amount included in T1 own funds  (COREP line 1.1.4.1a + COREP lines from 1.1.2.2***01 to 1.1.2.2***05 + COREP line 1.1.5.2a (negative amount)) not subscribed by government</t>
  </si>
  <si>
    <t>Tier 1 Capital (E+F) (Total original own funds for general solvency purposes)</t>
  </si>
  <si>
    <t>COREP CA 1.4 = COREP CA 1.1 + COREP CA 1.3.T1* (negative amount)</t>
  </si>
  <si>
    <t>Tier 2 Capital (Total additional own funds for general solvency purposes)</t>
  </si>
  <si>
    <t>COREP CA 1.5</t>
  </si>
  <si>
    <t>Tier 3 Capital (Total additional own funds specific to cover market risks)</t>
  </si>
  <si>
    <t>COREP CA 1.6</t>
  </si>
  <si>
    <t>Total Capital (Total own funds for solvency purposes)</t>
  </si>
  <si>
    <t>COREP CA 1</t>
  </si>
  <si>
    <t>Memorandum items</t>
  </si>
  <si>
    <t>Total of items as defined by Article 57 (l), (m), (n) (o) and (p) of Directive 2006/48/EC not deducted for the computation of original own funds</t>
  </si>
  <si>
    <t>Total of items as defined by Article 57 (r) of Directive 2006/48/EC not deducted for the computation of original own funds</t>
  </si>
  <si>
    <t>As referred to in paragraph 69 of BCBS publication dated December 2010 : “Basel 3 – a global regulatory framework for more resilient banks and banking systems”</t>
  </si>
  <si>
    <t>Gross amount of minority interests as defined by Article 65 1. (a) of Directive 2006/48/EC</t>
  </si>
  <si>
    <t>COREP line 1.1.2.6</t>
  </si>
  <si>
    <t xml:space="preserve">Amount </t>
  </si>
  <si>
    <t>Maturity</t>
  </si>
  <si>
    <t>Loss absorbency in going concern</t>
  </si>
  <si>
    <t>Flexibility of payments (capacity to suspend the payments)</t>
  </si>
  <si>
    <t>Permanence (Undated and without incentive to redeem)</t>
  </si>
  <si>
    <t>Conversion clause (where appropriate)</t>
  </si>
  <si>
    <t>Nature of conversion</t>
  </si>
  <si>
    <t>Date of conversion</t>
  </si>
  <si>
    <t>Triggers</t>
  </si>
  <si>
    <t>Conversion in common equity</t>
  </si>
  <si>
    <t>(Yes/No)</t>
  </si>
  <si>
    <t>(mandatory/ discretionary)</t>
  </si>
  <si>
    <t>(at any time/from a specific date: dd/mm/yy)</t>
  </si>
  <si>
    <t>(description of the triggers)</t>
  </si>
  <si>
    <t>1) Denomination of the instrument</t>
  </si>
  <si>
    <t>2)</t>
  </si>
  <si>
    <t>Narrative description</t>
  </si>
  <si>
    <t xml:space="preserve">1) </t>
  </si>
  <si>
    <t>Net interest income</t>
  </si>
  <si>
    <t>Institutions</t>
  </si>
  <si>
    <t>Commercial Real Estate</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</si>
  <si>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</si>
  <si>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</si>
  <si>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</si>
  <si>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</si>
  <si>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</si>
  <si>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</si>
  <si>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</si>
  <si>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</si>
  <si>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</si>
  <si>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</si>
  <si>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</si>
  <si>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</si>
  <si>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</si>
  <si>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</si>
  <si>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</si>
  <si>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</si>
  <si>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</si>
  <si>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</si>
  <si>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</si>
  <si>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</si>
  <si>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</si>
  <si>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</si>
  <si>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</si>
  <si>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</si>
  <si>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</si>
  <si>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</si>
  <si>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</si>
  <si>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</si>
  <si>
    <t>Japan</t>
  </si>
  <si>
    <t>of which: loans and advances</t>
  </si>
  <si>
    <t>of which: AFS banking book</t>
  </si>
  <si>
    <t>of which: FVO (designated at fair value through profit&amp;loss) banking book</t>
  </si>
  <si>
    <t>Iceland</t>
  </si>
  <si>
    <t>Liechtenstein</t>
  </si>
  <si>
    <t>Notes and definitions</t>
  </si>
  <si>
    <t>15Y</t>
  </si>
  <si>
    <t>10Y</t>
  </si>
  <si>
    <t>5Y</t>
  </si>
  <si>
    <t>3Y</t>
  </si>
  <si>
    <t>2Y</t>
  </si>
  <si>
    <t>1Y</t>
  </si>
  <si>
    <t>3M</t>
  </si>
  <si>
    <t>Additional information</t>
  </si>
  <si>
    <t>of which valuation losses due to sovereign shock</t>
  </si>
  <si>
    <t>Operating profit before impairments</t>
  </si>
  <si>
    <r>
      <t xml:space="preserve">A) Common equity before deductions (Original own funds </t>
    </r>
    <r>
      <rPr>
        <b/>
        <u val="single"/>
        <sz val="10"/>
        <rFont val="Arial"/>
        <family val="2"/>
      </rPr>
      <t>without hybrid instruments and government support measures other than ordinary shares</t>
    </r>
    <r>
      <rPr>
        <b/>
        <sz val="10"/>
        <rFont val="Arial"/>
        <family val="2"/>
      </rPr>
      <t>) (+)</t>
    </r>
  </si>
  <si>
    <r>
      <t xml:space="preserve">Amount of holdings, participations and subordinated claims in credit, financial and insurance institutions </t>
    </r>
    <r>
      <rPr>
        <u val="single"/>
        <sz val="10"/>
        <rFont val="Arial"/>
        <family val="2"/>
      </rPr>
      <t>not deducted for the computation of core tier 1</t>
    </r>
    <r>
      <rPr>
        <sz val="10"/>
        <rFont val="Arial"/>
        <family val="2"/>
      </rPr>
      <t xml:space="preserve"> but deducted for the computation of total own funds</t>
    </r>
  </si>
  <si>
    <r>
      <t xml:space="preserve">Amount of securitisation exposures not included in RWA and </t>
    </r>
    <r>
      <rPr>
        <u val="single"/>
        <sz val="10"/>
        <rFont val="Arial"/>
        <family val="2"/>
      </rPr>
      <t xml:space="preserve">not deducted for the computation of core tier 1 </t>
    </r>
    <r>
      <rPr>
        <sz val="10"/>
        <rFont val="Arial"/>
        <family val="2"/>
      </rPr>
      <t>but deducted for the computation of total own funds</t>
    </r>
  </si>
  <si>
    <t>Results of the 2011 EBA EU-wide stress test: Composition of capital as of 31 December 2010</t>
  </si>
  <si>
    <t>Non-defaulted exposures</t>
  </si>
  <si>
    <t>of which Residential mortgages</t>
  </si>
  <si>
    <t>of which Revolving</t>
  </si>
  <si>
    <t>of which SME</t>
  </si>
  <si>
    <t>Common equity according to EBA definition</t>
  </si>
  <si>
    <t>of which ordinary shares subscribed by government</t>
  </si>
  <si>
    <t>Additional capital needed to reach a 5 % Core Tier 1 capital benchmark</t>
  </si>
  <si>
    <t>of which stock of provisions for non-defaulted assets</t>
  </si>
  <si>
    <t>of which stock of provisions for defaulted assets</t>
  </si>
  <si>
    <t>of which distributed as dividends</t>
  </si>
  <si>
    <t>Other existing subscribed government capital (before 31 December 2010)</t>
  </si>
  <si>
    <t>Net position at fair values (Derivatives with positive fair value + Derivatives with negative fair value)</t>
  </si>
  <si>
    <t>INDIRECT SOVEREIGN EXPOSURES IN THE TRADING BOOK</t>
  </si>
  <si>
    <t>Operating profit after impairments and other losses from the stress</t>
  </si>
  <si>
    <t>Baseline scenario</t>
  </si>
  <si>
    <t>Adverse scenario</t>
  </si>
  <si>
    <t>Capital adequacy</t>
  </si>
  <si>
    <t>Profit and losses</t>
  </si>
  <si>
    <t>Risk weighted assets (full static balance sheet assumption)</t>
  </si>
  <si>
    <t>Core Tier 1 Capital (full static balance sheet assumption)</t>
  </si>
  <si>
    <t>Core Tier 1 capital after government support, capital raisings and effects of restructuring plans fully committed by 30 April 2011</t>
  </si>
  <si>
    <t>Tier 1 capital after government support, capital raisings and effects of restructuring plans fully committed by 30 April 2011</t>
  </si>
  <si>
    <t>Total regulatory capital after government support, capital raisings and effects of restructuring plans fully committed by 30 April 2011</t>
  </si>
  <si>
    <t>1)</t>
  </si>
  <si>
    <t>Risk weighted assets after the effects of mandatory restructuring plans publicly announced and fully committed before 31 December 2010</t>
  </si>
  <si>
    <t>Core Tier 1 capital after the effects of mandatory restructuring plans publicly announced and fully committed before 31 December 2010</t>
  </si>
  <si>
    <t>Risk weighted assets after the effects of mandatory restructuring plans publicly announced and fully committed before 30 April 2011</t>
  </si>
  <si>
    <t>Core Tier 1 capital (full static balance sheet assumption)</t>
  </si>
  <si>
    <t>2 yr cumulative operating profit before impairments</t>
  </si>
  <si>
    <t>Residual Maturity</t>
  </si>
  <si>
    <t>TOTAL EEA 30</t>
  </si>
  <si>
    <t>United States</t>
  </si>
  <si>
    <t>Other non EEA non Emerging countries</t>
  </si>
  <si>
    <t>Asia</t>
  </si>
  <si>
    <t>Middle and South America</t>
  </si>
  <si>
    <t>Eastern Europe non EEA</t>
  </si>
  <si>
    <t>Others</t>
  </si>
  <si>
    <t xml:space="preserve">TOTAL </t>
  </si>
  <si>
    <t>of which RWA in banking book</t>
  </si>
  <si>
    <t>of which RWA in trading book</t>
  </si>
  <si>
    <t>of which other</t>
  </si>
  <si>
    <t>Funding cost (bps)</t>
  </si>
  <si>
    <t>Equity raised between 31 December 2010  and 30 April 2011</t>
  </si>
  <si>
    <t>Equity raisings fully committed (but not paid in) between 31 December 2010 and 30 April 2011</t>
  </si>
  <si>
    <t>Effect of government support publicly announced and fully committed in period from 31 December 2010 to 30 April 2011 on Core Tier 1 capital  (+/-)</t>
  </si>
  <si>
    <t>Trading income</t>
  </si>
  <si>
    <t>of which trading losses from stress scenarios</t>
  </si>
  <si>
    <t>B) Divestments and other management actions taken by 30 April 2011</t>
  </si>
  <si>
    <r>
      <rPr>
        <b/>
        <sz val="10"/>
        <rFont val="Arial"/>
        <family val="2"/>
      </rPr>
      <t xml:space="preserve">(1) </t>
    </r>
    <r>
      <rPr>
        <sz val="10"/>
        <rFont val="Arial"/>
        <family val="2"/>
      </rPr>
      <t>The amount is already included in the computation of the eligible capital and reserves and it is provided separately for information purposes.</t>
    </r>
  </si>
  <si>
    <r>
      <rPr>
        <b/>
        <sz val="10"/>
        <rFont val="Arial"/>
        <family val="2"/>
      </rPr>
      <t>(3)</t>
    </r>
    <r>
      <rPr>
        <sz val="10"/>
        <rFont val="Arial"/>
        <family val="2"/>
      </rPr>
      <t xml:space="preserve"> This item represents the impact in original own funds of valuation differences arising from the application of fair value measurement to certain financial instruments (AFS/FVO) and property assets after the application of prudential filters.</t>
    </r>
  </si>
  <si>
    <t>Risk weighted assets</t>
  </si>
  <si>
    <t>DIRECT SOVEREIGN EXPOSURES IN DERIVATIVES</t>
  </si>
  <si>
    <t>Defaulted exposures (excluding sovereign)</t>
  </si>
  <si>
    <t>Total assets after the effects of mandatory restructuring plans publicly announced and fully committed and equity raised and fully committed by 30 April 2011</t>
  </si>
  <si>
    <t>Outcomes of the adverse scenario at 31 December 2012, including recognised mitigating measures as of 30 April 2011</t>
  </si>
  <si>
    <t>Additional taken or planned mitigating measures</t>
  </si>
  <si>
    <t>Actual results at 31 December 2010</t>
  </si>
  <si>
    <t>Outcomes of the adverse scenario at 31 December 2012, excluding all mitigating actions taken in 2011</t>
  </si>
  <si>
    <t xml:space="preserve">NET DIRECT POSITIONS 
(gross exposures (long) net of cash short position of sovereign debt to other counterparties only where there is maturity matching)
</t>
  </si>
  <si>
    <t>Core Tier 1 Capital</t>
  </si>
  <si>
    <t>of which Retail (excluding commercial real estate)</t>
  </si>
  <si>
    <t>Corporate (excluding commercial real estate)</t>
  </si>
  <si>
    <t>Retail (excluding commercial real estate)</t>
  </si>
  <si>
    <t>Core Tier 1 capital ratio (%)</t>
  </si>
  <si>
    <t>Additional capital needed to reach a 5% Core Tier 1 capital benchmark</t>
  </si>
  <si>
    <t>Core Tier 1 Capital ratio (%)</t>
  </si>
  <si>
    <t>of which Commercial real estate</t>
  </si>
  <si>
    <t>of which Corporate (excluding Commercial real estate)</t>
  </si>
  <si>
    <t>of which Retail (excluding Commercial real estate)</t>
  </si>
  <si>
    <t>Effect of mandatory restructuring plans, publicly announced and fully committed before 31 December 2010 on RWA  (+/-)</t>
  </si>
  <si>
    <t>Effect of mandatory restructuring plans, publicly announced and fully committed before 31 December 2010 on Core Tier 1 capital  (+/-)</t>
  </si>
  <si>
    <t>Effect of mandatory restructuring plans, publicly announced and fully committed in period from 31 December 2010 to 30 April 2011 on RWA  (+/-)</t>
  </si>
  <si>
    <t>Effect of mandatory restructuring plans, publicly announced and fully committed in period from 31 December 2010 to 30 April 2011 on Core Tier 1 capital  (+/-)</t>
  </si>
  <si>
    <t>Use of countercyclical provisions, divestments and other management actions</t>
  </si>
  <si>
    <t>E) Future planned government subscriptions of capital instruments (including hybrids)</t>
  </si>
  <si>
    <t>F) Other (existing and future) instruments recognised as back stop measures by national supervisory authorities (including hybrids)</t>
  </si>
  <si>
    <t>Future capital raisings and other back stop measures</t>
  </si>
  <si>
    <t>B) Divestments and other management actions taken by 30 April 2011, RWA effect (+/-)</t>
  </si>
  <si>
    <t>Risk weighted assets after other mitigating measures (B+C+F)</t>
  </si>
  <si>
    <t>F) Other (existing and future) instruments recognised as appropriate back-stop measures by national supervisory authorities, RWA effect  (+/-)</t>
  </si>
  <si>
    <t>Total</t>
  </si>
  <si>
    <t>Use of provisions and/or other reserves (including release of countercyclical provisions)</t>
  </si>
  <si>
    <t>Divestments and other management actions taken by 30 April 2011</t>
  </si>
  <si>
    <t>C) Other disinvestments and restructuring measures, including also future mandatory restructuring not yet approved with the EU Commission under the EU State Aid rules, RWA effect (+/-)</t>
  </si>
  <si>
    <t>Other disinvestments and restructuring measures, including also future mandatory restructuring not yet approved with the EU Commission under the EU State Aid rules</t>
  </si>
  <si>
    <t>C) Other disinvestments and restructuring measures, including also future mandatory restructuring not yet approved with the EU Commission under the EU State Aid rules</t>
  </si>
  <si>
    <t>Future planned issuances of common equity instruments (private issuances)</t>
  </si>
  <si>
    <t>Future planned government subscriptions of capital instruments (including hybrids)</t>
  </si>
  <si>
    <t>Other (existing and future) instruments recognised as appropriate back-stop measures by national supervisory authorities</t>
  </si>
  <si>
    <t>Effect of mandatory restructuring plans, publicly announced and fully committed in period from 31 December 2010 to 30 April 2011 on Core Tier 1 capital ratio  (percentage points of CT1 ratio)</t>
  </si>
  <si>
    <t>Effect of government support publicly announced and fully committed in period from 31 December 2010 to 30 April 2011 on Core Tier 1 capital ratio (percentage points of CT1 ratio)</t>
  </si>
  <si>
    <t>All effects as compared to regulatory aggregates as reported in Section C</t>
  </si>
  <si>
    <t>Name of the bank:</t>
  </si>
  <si>
    <r>
      <t xml:space="preserve">Of which: (-/+) adjustment to valuation differences in other AFS assets </t>
    </r>
    <r>
      <rPr>
        <b/>
        <vertAlign val="superscript"/>
        <sz val="10"/>
        <rFont val="Arial"/>
        <family val="2"/>
      </rPr>
      <t>(1)</t>
    </r>
  </si>
  <si>
    <r>
      <t xml:space="preserve">Deferred tax assets </t>
    </r>
    <r>
      <rPr>
        <b/>
        <vertAlign val="superscript"/>
        <sz val="10"/>
        <rFont val="Arial"/>
        <family val="2"/>
      </rPr>
      <t>(2)</t>
    </r>
  </si>
  <si>
    <r>
      <t xml:space="preserve">Minority interests (excluding hybrid instruments) </t>
    </r>
    <r>
      <rPr>
        <b/>
        <vertAlign val="superscript"/>
        <sz val="10"/>
        <rFont val="Arial"/>
        <family val="2"/>
      </rPr>
      <t>(2)</t>
    </r>
  </si>
  <si>
    <r>
      <t xml:space="preserve">Valuation differences eligible as original own funds (-/+) </t>
    </r>
    <r>
      <rPr>
        <b/>
        <vertAlign val="superscript"/>
        <sz val="10"/>
        <rFont val="Arial"/>
        <family val="2"/>
      </rPr>
      <t>(3)</t>
    </r>
  </si>
  <si>
    <t>Corporate (excluding Commercial real estate)</t>
  </si>
  <si>
    <t>Retail (excluding Commercial real estate)</t>
  </si>
  <si>
    <t>Commercial real estate</t>
  </si>
  <si>
    <t>of which carried over to capital (retained earnings)</t>
  </si>
  <si>
    <r>
      <rPr>
        <b/>
        <sz val="10"/>
        <rFont val="Arial"/>
        <family val="2"/>
      </rPr>
      <t xml:space="preserve">(2) </t>
    </r>
    <r>
      <rPr>
        <sz val="10"/>
        <rFont val="Arial"/>
        <family val="2"/>
      </rPr>
      <t>According to the Basel 3 framework specific rules apply for the treatment of these items under the Basel 3 framework, no full deduction is required for the computation of common equity.</t>
    </r>
  </si>
  <si>
    <t>%</t>
  </si>
  <si>
    <t>Core Tier 1 Capital ratio</t>
  </si>
  <si>
    <t>Please fill in the table using a separate row for each measure</t>
  </si>
  <si>
    <t>D) Future planned issuances of common equity instruments (private issuances)</t>
  </si>
  <si>
    <t>Notes</t>
  </si>
  <si>
    <t>Country/Region</t>
  </si>
  <si>
    <t>percentage points contributing to capital ratio</t>
  </si>
  <si>
    <t>F1) Other (existing and future) instruments recognised as appropriate back-stop measures by national supervisory authorities, capital ratio effect  (+/-)</t>
  </si>
  <si>
    <t>Capital after other mitigating measures  (A+B1+C1+D+E+F1)</t>
  </si>
  <si>
    <t>Impairment losses on financial and non-financial assets in the banking book</t>
  </si>
  <si>
    <t>2 yr cumulative impairment losses on financial and non-financial assets in the banking book</t>
  </si>
  <si>
    <r>
      <t xml:space="preserve">Results of the 2011 EBA EU-wide stress test: Summary </t>
    </r>
    <r>
      <rPr>
        <b/>
        <vertAlign val="superscript"/>
        <sz val="14"/>
        <color indexed="8"/>
        <rFont val="Arial"/>
        <family val="2"/>
      </rPr>
      <t>(1-3)</t>
    </r>
  </si>
  <si>
    <r>
      <t xml:space="preserve">Risk weighted assets </t>
    </r>
    <r>
      <rPr>
        <b/>
        <vertAlign val="superscript"/>
        <sz val="10"/>
        <color indexed="8"/>
        <rFont val="Arial"/>
        <family val="2"/>
      </rPr>
      <t>(4)</t>
    </r>
  </si>
  <si>
    <r>
      <t xml:space="preserve">Core Tier 1 capital </t>
    </r>
    <r>
      <rPr>
        <b/>
        <vertAlign val="superscript"/>
        <sz val="10"/>
        <color indexed="8"/>
        <rFont val="Arial"/>
        <family val="2"/>
      </rPr>
      <t>(4)</t>
    </r>
  </si>
  <si>
    <r>
      <t xml:space="preserve">Core Tier 1 capital ratio, % </t>
    </r>
    <r>
      <rPr>
        <b/>
        <vertAlign val="superscript"/>
        <sz val="10"/>
        <color indexed="8"/>
        <rFont val="Arial"/>
        <family val="2"/>
      </rPr>
      <t>(4)</t>
    </r>
  </si>
  <si>
    <r>
      <t xml:space="preserve">Effects from the recognised mitigating measures put in place until 30 April 2011 </t>
    </r>
    <r>
      <rPr>
        <b/>
        <vertAlign val="superscript"/>
        <sz val="10"/>
        <color indexed="8"/>
        <rFont val="Arial"/>
        <family val="2"/>
      </rPr>
      <t>(5)</t>
    </r>
  </si>
  <si>
    <r>
      <t xml:space="preserve">Supervisory recognised capital ratio after all current and future mitigating actions as of 31 December 2012, % </t>
    </r>
    <r>
      <rPr>
        <b/>
        <vertAlign val="superscript"/>
        <sz val="10"/>
        <color indexed="8"/>
        <rFont val="Arial"/>
        <family val="2"/>
      </rPr>
      <t>(6)</t>
    </r>
  </si>
  <si>
    <r>
      <rPr>
        <b/>
        <sz val="10"/>
        <color indexed="8"/>
        <rFont val="Arial"/>
        <family val="2"/>
      </rPr>
      <t xml:space="preserve">(2) </t>
    </r>
    <r>
      <rPr>
        <sz val="10"/>
        <color indexed="8"/>
        <rFont val="Arial"/>
        <family val="2"/>
      </rPr>
      <t>All capital elements and ratios are presented in accordance with the EBA definition of Core Tier 1 capital set up for the purposes of the EU-wide stress test, and therefore may differ from the definitions used by national supervisory authorities and/or reported by institutions in public disclosures.</t>
    </r>
  </si>
  <si>
    <r>
      <rPr>
        <b/>
        <sz val="10"/>
        <color indexed="8"/>
        <rFont val="Arial"/>
        <family val="2"/>
      </rPr>
      <t xml:space="preserve">(3) </t>
    </r>
    <r>
      <rPr>
        <sz val="10"/>
        <color indexed="8"/>
        <rFont val="Arial"/>
        <family val="2"/>
      </rPr>
      <t>Neither baseline scenario nor the adverse scenario and results of the stress test should in any way be construed as a bank's forecast or directly compared to bank's other published information.</t>
    </r>
  </si>
  <si>
    <r>
      <rPr>
        <b/>
        <sz val="10"/>
        <color indexed="8"/>
        <rFont val="Arial"/>
        <family val="2"/>
      </rPr>
      <t>(4)</t>
    </r>
    <r>
      <rPr>
        <sz val="10"/>
        <color indexed="8"/>
        <rFont val="Arial"/>
        <family val="2"/>
      </rPr>
      <t xml:space="preserve"> Full static balance sheet assumption excluding any mitigating management actions, mandatory restructuring or capital raisings post 31 December 2010 (all government support measures and capital raisings fully paid in before 31 December 2010 are included).</t>
    </r>
  </si>
  <si>
    <r>
      <rPr>
        <b/>
        <sz val="10"/>
        <color indexed="8"/>
        <rFont val="Arial"/>
        <family val="2"/>
      </rPr>
      <t>(5)</t>
    </r>
    <r>
      <rPr>
        <sz val="10"/>
        <color indexed="8"/>
        <rFont val="Arial"/>
        <family val="2"/>
      </rPr>
      <t xml:space="preserve"> Effects of capital raisings, government support and mandatory restructuring plans publicly announced and fully committed in period from 31 December 2010 to 30 April 2011, which are incorporated in the Core Tier 1 capital ratio reported as the outcome of the stress test.</t>
    </r>
  </si>
  <si>
    <r>
      <rPr>
        <b/>
        <sz val="10"/>
        <color indexed="8"/>
        <rFont val="Arial"/>
        <family val="2"/>
      </rPr>
      <t xml:space="preserve">(6) </t>
    </r>
    <r>
      <rPr>
        <sz val="10"/>
        <color indexed="8"/>
        <rFont val="Arial"/>
        <family val="2"/>
      </rPr>
      <t>The supervisory recognised capital ratio computed on the basis of additional mitigating measures  presented in this section. The ratio is based primarily on the EBA definition, but may include other mitigating measures not recognised by the EBA methodology as having impacts in the Core Tier 1 capital, but which are considered by the national supervisory authorities as appropriate mitigating measures for the stressed conditions. Where applicable, such measures are explained in the additional announcements issued by banks/national supervisory authorities. Details of all mitigating measures are presented in the worksheet "3 - Mitigating measures).</t>
    </r>
  </si>
  <si>
    <r>
      <t xml:space="preserve">Results of the 2011 EBA EU-wide stress test: Aggregate information and evolution of capital </t>
    </r>
    <r>
      <rPr>
        <b/>
        <vertAlign val="superscript"/>
        <sz val="14"/>
        <color indexed="8"/>
        <rFont val="Arial"/>
        <family val="2"/>
      </rPr>
      <t>(1-4)</t>
    </r>
  </si>
  <si>
    <r>
      <rPr>
        <b/>
        <sz val="10"/>
        <color indexed="8"/>
        <rFont val="Arial"/>
        <family val="2"/>
      </rPr>
      <t>A.</t>
    </r>
    <r>
      <rPr>
        <sz val="10"/>
        <color indexed="8"/>
        <rFont val="Arial"/>
        <family val="2"/>
      </rPr>
      <t xml:space="preserve"> Results of the stress test based on the </t>
    </r>
    <r>
      <rPr>
        <b/>
        <sz val="10"/>
        <color indexed="8"/>
        <rFont val="Arial"/>
        <family val="2"/>
      </rPr>
      <t xml:space="preserve">full static balance sheet assumption </t>
    </r>
    <r>
      <rPr>
        <sz val="10"/>
        <color indexed="8"/>
        <rFont val="Arial"/>
        <family val="2"/>
      </rPr>
      <t>without any mitigating actions, mandatory restructuring or capital raisings post 31 December 2010 (all government support measures fully paid in before 31 December 2010 are included)</t>
    </r>
  </si>
  <si>
    <r>
      <t xml:space="preserve">B. Results of the stress test recognising capital issuance and mandatory restructuring plans publicly announced and fully committed before </t>
    </r>
    <r>
      <rPr>
        <b/>
        <u val="single"/>
        <sz val="10"/>
        <color indexed="8"/>
        <rFont val="Arial"/>
        <family val="2"/>
      </rPr>
      <t>31 December 2010</t>
    </r>
  </si>
  <si>
    <r>
      <t xml:space="preserve">C. Results of the stress test recognising capital issuance and mandatory restructuring plans publicly announced and fully committed before </t>
    </r>
    <r>
      <rPr>
        <b/>
        <u val="single"/>
        <sz val="10"/>
        <color indexed="8"/>
        <rFont val="Arial"/>
        <family val="2"/>
      </rPr>
      <t>30 April 2011</t>
    </r>
    <r>
      <rPr>
        <b/>
        <sz val="10"/>
        <color indexed="8"/>
        <rFont val="Arial"/>
        <family val="2"/>
      </rPr>
      <t xml:space="preserve"> </t>
    </r>
  </si>
  <si>
    <r>
      <t xml:space="preserve">Other operating income </t>
    </r>
    <r>
      <rPr>
        <vertAlign val="superscript"/>
        <sz val="10"/>
        <color indexed="8"/>
        <rFont val="Arial"/>
        <family val="2"/>
      </rPr>
      <t>(5)</t>
    </r>
  </si>
  <si>
    <r>
      <t xml:space="preserve">Impairments on financial and non-financial assets in the banking book </t>
    </r>
    <r>
      <rPr>
        <b/>
        <i/>
        <vertAlign val="superscript"/>
        <sz val="10"/>
        <color indexed="8"/>
        <rFont val="Arial"/>
        <family val="2"/>
      </rPr>
      <t>(6)</t>
    </r>
  </si>
  <si>
    <r>
      <t xml:space="preserve">Other income </t>
    </r>
    <r>
      <rPr>
        <b/>
        <vertAlign val="superscript"/>
        <sz val="10"/>
        <color indexed="8"/>
        <rFont val="Arial"/>
        <family val="2"/>
      </rPr>
      <t>(5,6)</t>
    </r>
  </si>
  <si>
    <r>
      <t xml:space="preserve">Deferred Tax Assets </t>
    </r>
    <r>
      <rPr>
        <b/>
        <vertAlign val="superscript"/>
        <sz val="10"/>
        <color indexed="8"/>
        <rFont val="Arial"/>
        <family val="2"/>
      </rPr>
      <t>(8)</t>
    </r>
  </si>
  <si>
    <r>
      <t xml:space="preserve">Stock of provisions </t>
    </r>
    <r>
      <rPr>
        <b/>
        <vertAlign val="superscript"/>
        <sz val="10"/>
        <color indexed="8"/>
        <rFont val="Arial"/>
        <family val="2"/>
      </rPr>
      <t>(9)</t>
    </r>
  </si>
  <si>
    <r>
      <t xml:space="preserve">of which Sovereigns </t>
    </r>
    <r>
      <rPr>
        <vertAlign val="superscript"/>
        <sz val="10"/>
        <color indexed="8"/>
        <rFont val="Arial"/>
        <family val="2"/>
      </rPr>
      <t>(10)</t>
    </r>
  </si>
  <si>
    <r>
      <t xml:space="preserve">of which Institutions </t>
    </r>
    <r>
      <rPr>
        <vertAlign val="superscript"/>
        <sz val="10"/>
        <color indexed="8"/>
        <rFont val="Arial"/>
        <family val="2"/>
      </rPr>
      <t>(10)</t>
    </r>
  </si>
  <si>
    <r>
      <t>of which Commercial real estate</t>
    </r>
    <r>
      <rPr>
        <vertAlign val="superscript"/>
        <sz val="10"/>
        <color indexed="8"/>
        <rFont val="Arial"/>
        <family val="2"/>
      </rPr>
      <t xml:space="preserve"> </t>
    </r>
    <r>
      <rPr>
        <b/>
        <vertAlign val="superscript"/>
        <sz val="10"/>
        <color indexed="8"/>
        <rFont val="Arial"/>
        <family val="2"/>
      </rPr>
      <t>(11)</t>
    </r>
  </si>
  <si>
    <r>
      <t xml:space="preserve">Coverage ratio (%) </t>
    </r>
    <r>
      <rPr>
        <b/>
        <vertAlign val="superscript"/>
        <sz val="10"/>
        <color indexed="8"/>
        <rFont val="Arial"/>
        <family val="2"/>
      </rPr>
      <t>(12)</t>
    </r>
  </si>
  <si>
    <r>
      <t xml:space="preserve">Loss rates (%) </t>
    </r>
    <r>
      <rPr>
        <b/>
        <vertAlign val="superscript"/>
        <sz val="10"/>
        <color indexed="8"/>
        <rFont val="Arial"/>
        <family val="2"/>
      </rPr>
      <t>(13)</t>
    </r>
  </si>
  <si>
    <r>
      <t xml:space="preserve">A) Use of provisions and/or other reserves (including release of countercyclical provisions), capital ratio effect </t>
    </r>
    <r>
      <rPr>
        <b/>
        <vertAlign val="superscript"/>
        <sz val="10"/>
        <color indexed="8"/>
        <rFont val="Arial"/>
        <family val="2"/>
      </rPr>
      <t>(6)</t>
    </r>
  </si>
  <si>
    <t>B1) Divestments and other business decisions taken by 30 April 2011, capital ratio effect (+/-)</t>
  </si>
  <si>
    <t>C1) Other disinvestments and restructuring measures, including also future mandatory restructuring not yet approved with the EU Commission under the EU State Aid rules, capital ratio effect (+/-)</t>
  </si>
  <si>
    <t>D) Future planned issuances of common equity instruments (private issuances), capital ratio effect</t>
  </si>
  <si>
    <t>E) Future planned government subscriptions of capital instruments (including hybrids), capital ratio effect</t>
  </si>
  <si>
    <r>
      <t>Supervisory recognised capital ratio (%)</t>
    </r>
    <r>
      <rPr>
        <b/>
        <i/>
        <vertAlign val="superscript"/>
        <sz val="10"/>
        <color indexed="8"/>
        <rFont val="Arial"/>
        <family val="2"/>
      </rPr>
      <t>(15)</t>
    </r>
  </si>
  <si>
    <r>
      <rPr>
        <b/>
        <sz val="10"/>
        <color indexed="8"/>
        <rFont val="Arial"/>
        <family val="2"/>
      </rPr>
      <t>(4)</t>
    </r>
    <r>
      <rPr>
        <sz val="10"/>
        <color indexed="8"/>
        <rFont val="Arial"/>
        <family val="2"/>
      </rPr>
      <t xml:space="preserve"> Regulatory transitional floors are applied where binding. RWA for credit risk have been calculated in accordance with the EBA methodology assuming an additional floor imposed at a level of RWA, before regulatory transitional floors, for December 2010 for both IRB and STA portfolios.</t>
    </r>
  </si>
  <si>
    <r>
      <rPr>
        <b/>
        <sz val="10"/>
        <color indexed="8"/>
        <rFont val="Arial"/>
        <family val="2"/>
      </rPr>
      <t>(6)</t>
    </r>
    <r>
      <rPr>
        <sz val="10"/>
        <color indexed="8"/>
        <rFont val="Arial"/>
        <family val="2"/>
      </rPr>
      <t xml:space="preserve"> If under the national legislation, the release of countercyclical provisions and/or other similar reserves is allowed, this figure for 2010 could be included  either in rows "Impairments on financial assets in the banking book" or "Other income" for 2010, whereas under the EU-wide stress test methodology such release for 2011-2012 should be reported in Section D as other mitigating measures.</t>
    </r>
  </si>
  <si>
    <r>
      <rPr>
        <b/>
        <sz val="10"/>
        <color indexed="8"/>
        <rFont val="Arial"/>
        <family val="2"/>
      </rPr>
      <t xml:space="preserve">(7) </t>
    </r>
    <r>
      <rPr>
        <sz val="10"/>
        <color indexed="8"/>
        <rFont val="Arial"/>
        <family val="2"/>
      </rPr>
      <t>Net profit includes profit attributable to minority interests.</t>
    </r>
  </si>
  <si>
    <r>
      <rPr>
        <b/>
        <sz val="10"/>
        <color indexed="8"/>
        <rFont val="Arial"/>
        <family val="2"/>
      </rPr>
      <t>(8)</t>
    </r>
    <r>
      <rPr>
        <sz val="10"/>
        <color indexed="8"/>
        <rFont val="Arial"/>
        <family val="2"/>
      </rPr>
      <t xml:space="preserve"> Deferred tax assets as referred to in paragraph 69 of BCBS publication dated December 2010 : “Basel 3 – a global regulatory framework for more resilient banks and banking systems”.</t>
    </r>
  </si>
  <si>
    <r>
      <rPr>
        <b/>
        <sz val="10"/>
        <color indexed="8"/>
        <rFont val="Arial"/>
        <family val="2"/>
      </rPr>
      <t>(9)</t>
    </r>
    <r>
      <rPr>
        <sz val="10"/>
        <color indexed="8"/>
        <rFont val="Arial"/>
        <family val="2"/>
      </rPr>
      <t xml:space="preserve"> Stock of provisions  includes collective and specific provisions as well as countercyclical provisions, in the jurisdictions, where required by the national legislation.</t>
    </r>
  </si>
  <si>
    <r>
      <rPr>
        <b/>
        <sz val="10"/>
        <color indexed="8"/>
        <rFont val="Arial"/>
        <family val="2"/>
      </rPr>
      <t>(10)</t>
    </r>
    <r>
      <rPr>
        <sz val="10"/>
        <color indexed="8"/>
        <rFont val="Arial"/>
        <family val="2"/>
      </rPr>
      <t xml:space="preserve"> Provisions for non-defaulted exposures to sovereigns and financial institutions have been computed taking into account benchmark risk parameters (PDs and LGDs) provided by the EBA and referring to external credit ratings and assuming hypothetical scenario of rating agency downgrades of sovereigns.</t>
    </r>
  </si>
  <si>
    <r>
      <rPr>
        <b/>
        <sz val="10"/>
        <color indexed="8"/>
        <rFont val="Arial"/>
        <family val="2"/>
      </rPr>
      <t>(11)</t>
    </r>
    <r>
      <rPr>
        <sz val="10"/>
        <color indexed="8"/>
        <rFont val="Arial"/>
        <family val="2"/>
      </rPr>
      <t xml:space="preserve"> For definition of commercial real estate please refer to footnote (5) in the worksheet "4 - EADs".</t>
    </r>
  </si>
  <si>
    <r>
      <rPr>
        <b/>
        <sz val="10"/>
        <color indexed="8"/>
        <rFont val="Arial"/>
        <family val="2"/>
      </rPr>
      <t xml:space="preserve">(12) </t>
    </r>
    <r>
      <rPr>
        <sz val="10"/>
        <color indexed="8"/>
        <rFont val="Arial"/>
        <family val="2"/>
      </rPr>
      <t>Coverage ratio = stock of provisions on defaulted assets / stock of defaulted assets expressed in EAD for the specific portfolio.</t>
    </r>
  </si>
  <si>
    <r>
      <rPr>
        <b/>
        <sz val="10"/>
        <color indexed="8"/>
        <rFont val="Arial"/>
        <family val="2"/>
      </rPr>
      <t xml:space="preserve">(13) </t>
    </r>
    <r>
      <rPr>
        <sz val="10"/>
        <color indexed="8"/>
        <rFont val="Arial"/>
        <family val="2"/>
      </rPr>
      <t>Loss rate = total impairment flow (specific and collective impairment flow) for a year / total EAD for the specific portfolio (including defaulted and non-defaulted assets but excluding securitisation and counterparty credit risk exposures).</t>
    </r>
  </si>
  <si>
    <r>
      <rPr>
        <b/>
        <sz val="10"/>
        <color indexed="8"/>
        <rFont val="Arial"/>
        <family val="2"/>
      </rPr>
      <t>(14)</t>
    </r>
    <r>
      <rPr>
        <sz val="10"/>
        <color indexed="8"/>
        <rFont val="Arial"/>
        <family val="2"/>
      </rPr>
      <t xml:space="preserve"> All elements are be reported net of tax effects.</t>
    </r>
  </si>
  <si>
    <r>
      <rPr>
        <b/>
        <sz val="10"/>
        <color indexed="8"/>
        <rFont val="Arial"/>
        <family val="2"/>
      </rPr>
      <t xml:space="preserve">(15) </t>
    </r>
    <r>
      <rPr>
        <sz val="10"/>
        <color indexed="8"/>
        <rFont val="Arial"/>
        <family val="2"/>
      </rPr>
      <t>The supervisory recognised capital ratio computed on the basis of additional mitigating measures  presented in this section. The ratio is based primarily on the EBA definition, but may include other mitigating measures not recognised by the EBA methodology as having impacts in the Core Tier 1 capital, but which are considered by the national supervisory authorities as appropriate mitigating measures for the stressed conditions. Where applicable, such measures are explained in the additional announcements issued by banks/national supervisory authorities. Details of all mitigating measures are presented in the worksheet "3 - Mitigating measures).</t>
    </r>
  </si>
  <si>
    <r>
      <t xml:space="preserve">Results of the 2011 EBA EU-wide stress test: Overview of mitigating measures </t>
    </r>
    <r>
      <rPr>
        <b/>
        <vertAlign val="superscript"/>
        <sz val="14"/>
        <color indexed="8"/>
        <rFont val="Arial"/>
        <family val="2"/>
      </rPr>
      <t>(1-2)</t>
    </r>
  </si>
  <si>
    <r>
      <t xml:space="preserve">Date of completion </t>
    </r>
    <r>
      <rPr>
        <sz val="10"/>
        <color indexed="8"/>
        <rFont val="Arial"/>
        <family val="2"/>
      </rPr>
      <t xml:space="preserve"> (actual or planned for future issuances)</t>
    </r>
  </si>
  <si>
    <r>
      <t xml:space="preserve">A) Use of provisions and/or other reserves </t>
    </r>
    <r>
      <rPr>
        <sz val="10"/>
        <color indexed="8"/>
        <rFont val="Arial"/>
        <family val="2"/>
      </rPr>
      <t xml:space="preserve">(including release of countercyclical provisions), </t>
    </r>
    <r>
      <rPr>
        <b/>
        <vertAlign val="superscript"/>
        <sz val="10"/>
        <color indexed="8"/>
        <rFont val="Arial"/>
        <family val="2"/>
      </rPr>
      <t>(3)</t>
    </r>
  </si>
  <si>
    <r>
      <t xml:space="preserve">(dated/ undated) </t>
    </r>
    <r>
      <rPr>
        <b/>
        <vertAlign val="superscript"/>
        <sz val="10"/>
        <color indexed="8"/>
        <rFont val="Arial"/>
        <family val="2"/>
      </rPr>
      <t>(4)</t>
    </r>
  </si>
  <si>
    <r>
      <rPr>
        <b/>
        <sz val="10"/>
        <color indexed="8"/>
        <rFont val="Arial"/>
        <family val="2"/>
      </rPr>
      <t xml:space="preserve">(1) </t>
    </r>
    <r>
      <rPr>
        <sz val="10"/>
        <color indexed="8"/>
        <rFont val="Arial"/>
        <family val="2"/>
      </rPr>
      <t>The order of the measures follows the order of mitigating measures reported in the Section D of the worksheet "1 - Aggregate information".</t>
    </r>
  </si>
  <si>
    <r>
      <rPr>
        <b/>
        <sz val="10"/>
        <color indexed="8"/>
        <rFont val="Arial"/>
        <family val="2"/>
      </rPr>
      <t>(2)</t>
    </r>
    <r>
      <rPr>
        <sz val="10"/>
        <color indexed="8"/>
        <rFont val="Arial"/>
        <family val="2"/>
      </rPr>
      <t xml:space="preserve"> All elements are be reported net of tax effects.</t>
    </r>
  </si>
  <si>
    <r>
      <rPr>
        <b/>
        <sz val="10"/>
        <color indexed="8"/>
        <rFont val="Arial"/>
        <family val="2"/>
      </rPr>
      <t>(3)</t>
    </r>
    <r>
      <rPr>
        <sz val="10"/>
        <color indexed="8"/>
        <rFont val="Arial"/>
        <family val="2"/>
      </rPr>
      <t xml:space="preserve"> If under the national legislation, the release of countercyclical provisions and/or other similar reserves is allowed, this figure for 2010 could be included  either in rows "Impairments on financial assets in the banking book" or "Other income" for 2010, whereas under the EU-wide stress test methodology such release for 2011-2012 should be reported in Section D of the worksheet "1- Aggregate information" as other mitigating measures and explained in this worksheet.</t>
    </r>
  </si>
  <si>
    <r>
      <rPr>
        <b/>
        <sz val="10"/>
        <color indexed="8"/>
        <rFont val="Arial"/>
        <family val="2"/>
      </rPr>
      <t>(4)</t>
    </r>
    <r>
      <rPr>
        <sz val="10"/>
        <color indexed="8"/>
        <rFont val="Arial"/>
        <family val="2"/>
      </rPr>
      <t xml:space="preserve"> If dated please insert the maturity date (dd/mm/yy) otherwise specify undated.</t>
    </r>
  </si>
  <si>
    <r>
      <t>Total exposures</t>
    </r>
    <r>
      <rPr>
        <b/>
        <vertAlign val="superscript"/>
        <sz val="10"/>
        <color indexed="8"/>
        <rFont val="Arial"/>
        <family val="2"/>
      </rPr>
      <t xml:space="preserve"> (7)</t>
    </r>
  </si>
  <si>
    <r>
      <t>Loan to Value (LTV) ratio (%)</t>
    </r>
    <r>
      <rPr>
        <b/>
        <i/>
        <vertAlign val="superscript"/>
        <sz val="10"/>
        <color indexed="8"/>
        <rFont val="Arial"/>
        <family val="2"/>
      </rPr>
      <t>(6)</t>
    </r>
  </si>
  <si>
    <r>
      <t>Loan to Value (LTV) ratio (%),</t>
    </r>
    <r>
      <rPr>
        <b/>
        <i/>
        <vertAlign val="superscript"/>
        <sz val="10"/>
        <color indexed="8"/>
        <rFont val="Arial"/>
        <family val="2"/>
      </rPr>
      <t>(6)</t>
    </r>
  </si>
  <si>
    <r>
      <rPr>
        <b/>
        <sz val="10"/>
        <color indexed="8"/>
        <rFont val="Arial"/>
        <family val="2"/>
      </rPr>
      <t>(1)</t>
    </r>
    <r>
      <rPr>
        <sz val="10"/>
        <color indexed="8"/>
        <rFont val="Arial"/>
        <family val="2"/>
      </rPr>
      <t xml:space="preserve"> EAD - Exposure at Default or exposure value in the meaning of the CRD.</t>
    </r>
  </si>
  <si>
    <r>
      <rPr>
        <b/>
        <sz val="10"/>
        <color indexed="8"/>
        <rFont val="Arial"/>
        <family val="2"/>
      </rPr>
      <t>(2)</t>
    </r>
    <r>
      <rPr>
        <sz val="10"/>
        <color indexed="8"/>
        <rFont val="Arial"/>
        <family val="2"/>
      </rPr>
      <t xml:space="preserve"> The EAD reported here are based on the methodologies and portfolio breakdowns used in the 2011 EU-wide stress test, and hence may differ from the EAD reported by banks in their Pillar 3 disclosures, which can vary based on national regulation. For example, this would affect breakdown of EAD for real estate exposures and SME exposures.</t>
    </r>
  </si>
  <si>
    <r>
      <rPr>
        <b/>
        <sz val="10"/>
        <color indexed="8"/>
        <rFont val="Arial"/>
        <family val="2"/>
      </rPr>
      <t>(3)</t>
    </r>
    <r>
      <rPr>
        <sz val="10"/>
        <color indexed="8"/>
        <rFont val="Arial"/>
        <family val="2"/>
      </rPr>
      <t xml:space="preserve"> Breakdown by country and macro area (e.g. Asia) when EAD &gt;=5%. In any case coverage 100% of total EAD should be ensured (if exact mapping of some exposures to geographies is not possible, they should be allocated to the group “others”). </t>
    </r>
  </si>
  <si>
    <r>
      <rPr>
        <b/>
        <sz val="10"/>
        <color indexed="8"/>
        <rFont val="Arial"/>
        <family val="2"/>
      </rPr>
      <t xml:space="preserve">(4) </t>
    </r>
    <r>
      <rPr>
        <sz val="10"/>
        <color indexed="8"/>
        <rFont val="Arial"/>
        <family val="2"/>
      </rPr>
      <t xml:space="preserve">The allocation of countries and exposures to macro areas and emerging/non-emerging is according to the IMF WEO country groupings. See: http://www.imf.org/external/pubs/ft/weo/2010/01/weodata/groups.htm </t>
    </r>
  </si>
  <si>
    <r>
      <rPr>
        <b/>
        <sz val="10"/>
        <color indexed="8"/>
        <rFont val="Arial"/>
        <family val="2"/>
      </rPr>
      <t xml:space="preserve">(5) </t>
    </r>
    <r>
      <rPr>
        <sz val="10"/>
        <color indexed="8"/>
        <rFont val="Arial"/>
        <family val="2"/>
      </rPr>
      <t>Residential real estate property which is or will be occupied or let by the owner, or the beneficial owner in the case of personal investment companies, and commercial real estate property, that is, offices and other commercial premises, which are recognised as eligible collateral in the meaning of the CRD, with the following criteria, which need to be met:
(a) the value of the property does not materially depend upon the credit quality of the obligor. This requirement does not preclude situations where purely macro economic factors affect both the value of the property and the performance of the borrower; and
(b) the risk of the borrower does not materially depend upon the performance of the underlying property or project, but rather on the underlying capacity of the borrower to repay the debt from other sources. As such, repayment of the facility does not materially depend on any cash flow generated by the underlying property serving as collateral.</t>
    </r>
  </si>
  <si>
    <r>
      <rPr>
        <b/>
        <sz val="10"/>
        <color indexed="8"/>
        <rFont val="Arial"/>
        <family val="2"/>
      </rPr>
      <t xml:space="preserve">(7) </t>
    </r>
    <r>
      <rPr>
        <sz val="10"/>
        <color indexed="8"/>
        <rFont val="Arial"/>
        <family val="2"/>
      </rPr>
      <t>Total exposures is the total EAD according to the CRD definition based on which the bank computes RWA for credit risk. Total exposures, in addition to the exposures broken down by regulatory portfolios in this table, include EAD for securitisation transactions, counterparty credit risk, sovereigns, guaranteed by sovereigns, public sector entities and central banks.</t>
    </r>
  </si>
  <si>
    <r>
      <t xml:space="preserve">GROSS DIRECT LONG EXPOSURES </t>
    </r>
    <r>
      <rPr>
        <sz val="10"/>
        <color indexed="8"/>
        <rFont val="Arial"/>
        <family val="2"/>
      </rPr>
      <t>(accounting value gross of specific provisions)</t>
    </r>
  </si>
  <si>
    <r>
      <t xml:space="preserve">of which: Trading book </t>
    </r>
    <r>
      <rPr>
        <vertAlign val="superscript"/>
        <sz val="10"/>
        <color indexed="8"/>
        <rFont val="Arial"/>
        <family val="2"/>
      </rPr>
      <t>(3)</t>
    </r>
  </si>
  <si>
    <r>
      <rPr>
        <b/>
        <sz val="10"/>
        <color indexed="8"/>
        <rFont val="Arial"/>
        <family val="2"/>
      </rPr>
      <t xml:space="preserve">(1) </t>
    </r>
    <r>
      <rPr>
        <sz val="10"/>
        <color indexed="8"/>
        <rFont val="Arial"/>
        <family val="2"/>
      </rPr>
      <t xml:space="preserve">The allocation of countries and exposures to macro areas and emerging/non-emerging is according to the IMF WEO country groupings. See: http://www.imf.org/external/pubs/ft/weo/2010/01/weodata/groups.htm </t>
    </r>
  </si>
  <si>
    <r>
      <rPr>
        <b/>
        <sz val="10"/>
        <color indexed="8"/>
        <rFont val="Arial"/>
        <family val="2"/>
      </rPr>
      <t xml:space="preserve">(2) </t>
    </r>
    <r>
      <rPr>
        <sz val="10"/>
        <color indexed="8"/>
        <rFont val="Arial"/>
        <family val="2"/>
      </rPr>
      <t xml:space="preserve">The exposures reported in this worksheet cover only exposures to central and local governments on immediate borrower basis, and do not include exposures to other counterparts with full or partial government guarantees (such exposures are however included in the total EAD reported in the worksheet "4 - EADs"). </t>
    </r>
  </si>
  <si>
    <r>
      <rPr>
        <b/>
        <sz val="10"/>
        <color indexed="8"/>
        <rFont val="Arial"/>
        <family val="2"/>
      </rPr>
      <t xml:space="preserve">(3) </t>
    </r>
    <r>
      <rPr>
        <sz val="10"/>
        <color indexed="8"/>
        <rFont val="Arial"/>
        <family val="2"/>
      </rPr>
      <t xml:space="preserve">According to the EBA methodologies, for the trading book assets banks have been allowed to offset only cash short positions having the same maturities (paragraph 202 of the Methodological note). </t>
    </r>
  </si>
  <si>
    <r>
      <rPr>
        <b/>
        <sz val="10"/>
        <color indexed="8"/>
        <rFont val="Arial"/>
        <family val="2"/>
      </rPr>
      <t xml:space="preserve">(1) </t>
    </r>
    <r>
      <rPr>
        <sz val="10"/>
        <color indexed="8"/>
        <rFont val="Arial"/>
        <family val="2"/>
      </rPr>
      <t>The stress test was carried using the EBA common methodology, which includes a static balance sheet assumption and incorporates regulatory transitional floors, where binding (see http://www.eba.europa.eu/EU-wide-stress-testing/2011.aspx  for the details on the EBA methodology).</t>
    </r>
  </si>
  <si>
    <r>
      <t xml:space="preserve">Net profit after tax </t>
    </r>
    <r>
      <rPr>
        <vertAlign val="superscript"/>
        <sz val="10"/>
        <color indexed="8"/>
        <rFont val="Arial"/>
        <family val="2"/>
      </rPr>
      <t>(7)</t>
    </r>
  </si>
  <si>
    <r>
      <t xml:space="preserve">Capital ratio impact </t>
    </r>
    <r>
      <rPr>
        <sz val="10"/>
        <color indexed="8"/>
        <rFont val="Arial"/>
        <family val="2"/>
      </rPr>
      <t>(as of 31 December 2012)</t>
    </r>
    <r>
      <rPr>
        <b/>
        <sz val="10"/>
        <color indexed="8"/>
        <rFont val="Arial"/>
        <family val="2"/>
      </rPr>
      <t xml:space="preserve">
</t>
    </r>
    <r>
      <rPr>
        <sz val="10"/>
        <color indexed="8"/>
        <rFont val="Arial"/>
        <family val="2"/>
      </rPr>
      <t>%</t>
    </r>
  </si>
  <si>
    <r>
      <t xml:space="preserve">Date of issuance </t>
    </r>
    <r>
      <rPr>
        <sz val="10"/>
        <color indexed="8"/>
        <rFont val="Arial"/>
        <family val="2"/>
      </rPr>
      <t>(actual or planned for future issuances, dd/mm/yy)</t>
    </r>
  </si>
  <si>
    <r>
      <rPr>
        <b/>
        <sz val="10"/>
        <color indexed="8"/>
        <rFont val="Arial"/>
        <family val="2"/>
      </rPr>
      <t>(1)</t>
    </r>
    <r>
      <rPr>
        <sz val="10"/>
        <color indexed="8"/>
        <rFont val="Arial"/>
        <family val="2"/>
      </rPr>
      <t xml:space="preserve"> The stress test was carried using the EBA common methodology, which includes a static balance sheet assumption (see http://www.eba.europa.eu/EU-wide-stress-testing/2011.aspx  for the details on the EBA methodology).</t>
    </r>
  </si>
  <si>
    <t>Name of the bank:    Barclays</t>
  </si>
  <si>
    <t>Barclays</t>
  </si>
  <si>
    <t>of which RWA on securitisation positions (banking and trading book)</t>
  </si>
  <si>
    <t>of which 2 yr cumulative losses from the stress in the trading book</t>
  </si>
  <si>
    <t>All in million EUR, or %</t>
  </si>
  <si>
    <t>million EUR, %</t>
  </si>
  <si>
    <t>Million EUR</t>
  </si>
  <si>
    <r>
      <t xml:space="preserve">Capital / P&amp;L impact 
</t>
    </r>
    <r>
      <rPr>
        <sz val="10"/>
        <color indexed="8"/>
        <rFont val="Arial"/>
        <family val="2"/>
      </rPr>
      <t>(in million EUR)</t>
    </r>
  </si>
  <si>
    <r>
      <t xml:space="preserve">RWA impact
</t>
    </r>
    <r>
      <rPr>
        <sz val="10"/>
        <color indexed="8"/>
        <rFont val="Arial"/>
        <family val="2"/>
      </rPr>
      <t>(in million EUR)</t>
    </r>
  </si>
  <si>
    <t>(in million EUR)</t>
  </si>
  <si>
    <r>
      <t>Results of the 2011 EBA EU-wide stress test: Credit risk exposures (EAD -  exposure at default), as of 31 December 2010, mln EUR,</t>
    </r>
    <r>
      <rPr>
        <b/>
        <vertAlign val="superscript"/>
        <sz val="10"/>
        <color indexed="8"/>
        <rFont val="Arial"/>
        <family val="2"/>
      </rPr>
      <t xml:space="preserve"> (1-5)</t>
    </r>
  </si>
  <si>
    <t>All values in million EUR, or %</t>
  </si>
  <si>
    <t>All values in million EUR</t>
  </si>
  <si>
    <r>
      <t xml:space="preserve">Results of the 2011 EBA EU-wide stress test: Exposures to sovereigns (central and local governments), as of 31 December 2010, mln EUR </t>
    </r>
    <r>
      <rPr>
        <b/>
        <vertAlign val="superscript"/>
        <sz val="10"/>
        <color indexed="8"/>
        <rFont val="Arial"/>
        <family val="2"/>
      </rPr>
      <t>(1,2)</t>
    </r>
  </si>
  <si>
    <t>Equity raisings announced and fully committed between 31 December 2010 and 30 April 2011 (CT1 million EUR)</t>
  </si>
  <si>
    <r>
      <rPr>
        <b/>
        <sz val="10"/>
        <color indexed="8"/>
        <rFont val="Arial"/>
        <family val="2"/>
      </rPr>
      <t xml:space="preserve">D. Other mitigating measures </t>
    </r>
    <r>
      <rPr>
        <sz val="10"/>
        <color indexed="8"/>
        <rFont val="Arial"/>
        <family val="2"/>
      </rPr>
      <t xml:space="preserve">(see Mitigating measures worksheet for details), million EUR </t>
    </r>
    <r>
      <rPr>
        <b/>
        <vertAlign val="superscript"/>
        <sz val="10"/>
        <color indexed="8"/>
        <rFont val="Arial"/>
        <family val="2"/>
      </rPr>
      <t>(14)</t>
    </r>
  </si>
  <si>
    <r>
      <rPr>
        <b/>
        <sz val="10"/>
        <color indexed="8"/>
        <rFont val="Arial"/>
        <family val="2"/>
      </rPr>
      <t>(5)</t>
    </r>
    <r>
      <rPr>
        <sz val="10"/>
        <color indexed="8"/>
        <rFont val="Arial"/>
        <family val="2"/>
      </rPr>
      <t xml:space="preserve"> Banks are required to provide explanations of what "Other operating income" and "Other income" constitutes for. 
Composition of "Other operating income" and "Other income":
Other operating income:  Net fee and commission income,  net investment income 
Other income:  Share of post-tax results of associates and joint ventures,  profit on disposals and gain on acquisitions (2010 only)</t>
    </r>
  </si>
  <si>
    <r>
      <rPr>
        <b/>
        <sz val="10"/>
        <color indexed="8"/>
        <rFont val="Arial"/>
        <family val="2"/>
      </rPr>
      <t>(6)</t>
    </r>
    <r>
      <rPr>
        <sz val="10"/>
        <color indexed="8"/>
        <rFont val="Arial"/>
        <family val="2"/>
      </rPr>
      <t xml:space="preserve"> Loan to value ratio - ratio of EAD to the market value of real estate used as collateral for such exposures. Given the different methodologies applied to assessing the value, the bank is required to explain the computation of the ratio. In particular (a) whether collateral values is marked-to-market or any other valuation method is used, (b) whether the amount has been adjusted for principal repayments, and (c) how guarantees other than the underlying property are treated.
Definition of Loan to Value ratio used:
Residential Mortgages:  Defined as the amount borrowed secured by residential property as a percentage of the appraised value.
Commercial Real Estate:  Based on internal management estimates, defined as the ratio of nominal loan balance secured by commercial property to the appraised value of the property.</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</si>
</sst>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mm\-dd;@"/>
    <numFmt numFmtId="166" formatCode="0.0"/>
    <numFmt numFmtId="167" formatCode="0.0000"/>
    <numFmt numFmtId="168" formatCode="0.0000%"/>
    <numFmt numFmtId="169" formatCode="&quot;Yes&quot;;[Red]&quot;No&quot;"/>
    <numFmt numFmtId="170" formatCode="0.00000"/>
    <numFmt numFmtId="171" formatCode="[&gt;0]General"/>
    <numFmt numFmtId="172" formatCode="_-* #,##0_-;\-* #,##0_-;_-* &quot;-&quot;??_-;_-@_-"/>
    <numFmt numFmtId="173" formatCode="#,##0.0"/>
    <numFmt numFmtId="174" formatCode="#,##0_ ;\-#,##0\ "/>
    <numFmt numFmtId="175" formatCode="dd/mm/yy;@"/>
  </numFmts>
  <fonts count="55">
    <font>
      <sz val="11"/>
      <color theme="1"/>
      <name val="Calibri"/>
      <family val="2"/>
    </font>
    <font>
      <sz val="11"/>
      <color indexed="8"/>
      <name val="Calibri"/>
      <family val="2"/>
    </font>
    <font>
      <sz val="10"/>
      <name val="Arial"/>
      <family val="2"/>
    </font>
    <font>
      <b/>
      <u val="single"/>
      <sz val="10"/>
      <name val="Arial"/>
      <family val="2"/>
    </font>
    <font>
      <b/>
      <sz val="10"/>
      <name val="Arial"/>
      <family val="2"/>
    </font>
    <font>
      <b/>
      <sz val="14"/>
      <name val="Arial"/>
      <family val="2"/>
    </font>
    <font>
      <sz val="10"/>
      <color indexed="10"/>
      <name val="Arial"/>
      <family val="2"/>
    </font>
    <font>
      <u val="single"/>
      <sz val="10"/>
      <name val="Arial"/>
      <family val="2"/>
    </font>
    <font>
      <b/>
      <vertAlign val="superscript"/>
      <sz val="10"/>
      <name val="Arial"/>
      <family val="2"/>
    </font>
    <font>
      <sz val="10"/>
      <color indexed="8"/>
      <name val="Arial"/>
      <family val="2"/>
    </font>
    <font>
      <b/>
      <sz val="10"/>
      <color indexed="8"/>
      <name val="Arial"/>
      <family val="2"/>
    </font>
    <font>
      <b/>
      <vertAlign val="superscript"/>
      <sz val="14"/>
      <color indexed="8"/>
      <name val="Arial"/>
      <family val="2"/>
    </font>
    <font>
      <b/>
      <u val="single"/>
      <sz val="10"/>
      <color indexed="8"/>
      <name val="Arial"/>
      <family val="2"/>
    </font>
    <font>
      <b/>
      <vertAlign val="superscript"/>
      <sz val="10"/>
      <color indexed="8"/>
      <name val="Arial"/>
      <family val="2"/>
    </font>
    <font>
      <vertAlign val="superscript"/>
      <sz val="10"/>
      <color indexed="8"/>
      <name val="Arial"/>
      <family val="2"/>
    </font>
    <font>
      <b/>
      <i/>
      <vertAlign val="superscript"/>
      <sz val="10"/>
      <color indexed="8"/>
      <name val="Arial"/>
      <family val="2"/>
    </font>
    <font>
      <i/>
      <sz val="10"/>
      <color indexed="8"/>
      <name val="Arial"/>
      <family val="2"/>
    </font>
    <font>
      <b/>
      <i/>
      <sz val="10"/>
      <color indexed="8"/>
      <name val="Arial"/>
      <family val="2"/>
    </font>
    <font>
      <b/>
      <sz val="14"/>
      <color indexed="8"/>
      <name val="Arial"/>
      <family val="2"/>
    </font>
    <font>
      <sz val="10"/>
      <color indexed="8"/>
      <name val="Tahoma"/>
      <family val="2"/>
    </font>
    <font>
      <b/>
      <sz val="10"/>
      <color indexed="8"/>
      <name val="Tahoma"/>
      <family val="2"/>
    </font>
    <font>
      <i/>
      <sz val="10"/>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5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style="thin"/>
      <bottom style="thin"/>
    </border>
    <border>
      <left style="thin"/>
      <right style="thin"/>
      <top style="thin"/>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color indexed="63"/>
      </left>
      <right>
        <color indexed="63"/>
      </right>
      <top style="thin">
        <color theme="4"/>
      </top>
      <bottom style="double">
        <color theme="4"/>
      </bottom>
    </border>
    <border>
      <left/>
      <right/>
      <top/>
      <bottom style="thin"/>
    </border>
    <border>
      <left style="thin"/>
      <right style="thin"/>
      <top style="thin"/>
      <bottom style="medium"/>
    </border>
    <border>
      <left style="medium"/>
      <right/>
      <top style="thin"/>
      <bottom style="thin"/>
    </border>
    <border>
      <left/>
      <right/>
      <top style="thin"/>
      <bottom style="thin"/>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style="thin"/>
      <bottom/>
    </border>
    <border>
      <left/>
      <right style="medium"/>
      <top style="thin"/>
      <bottom/>
    </border>
    <border>
      <left style="medium"/>
      <right/>
      <top/>
      <bottom style="thin"/>
    </border>
    <border>
      <left/>
      <right style="medium"/>
      <top/>
      <bottom style="thin"/>
    </border>
    <border>
      <left style="medium"/>
      <right/>
      <top/>
      <bottom style="medium"/>
    </border>
    <border>
      <left/>
      <right style="medium"/>
      <top/>
      <bottom style="medium"/>
    </border>
    <border>
      <left style="thin"/>
      <right style="medium"/>
      <top style="thin"/>
      <bottom style="thin"/>
    </border>
    <border>
      <left style="thin"/>
      <right style="medium"/>
      <top style="thin"/>
      <bottom style="medium"/>
    </border>
    <border>
      <left style="thin"/>
      <right style="thin"/>
      <top/>
      <bottom style="medium"/>
    </border>
    <border>
      <left style="thin"/>
      <right style="medium"/>
      <top/>
      <bottom style="medium"/>
    </border>
    <border>
      <left/>
      <right style="medium"/>
      <top style="thin"/>
      <bottom style="thin"/>
    </border>
    <border>
      <left style="thin"/>
      <right style="thin"/>
      <top/>
      <bottom style="thin"/>
    </border>
    <border>
      <left style="thin"/>
      <right style="medium"/>
      <top/>
      <bottom style="thin"/>
    </border>
    <border>
      <left style="thin"/>
      <right style="thin"/>
      <top style="thick"/>
      <bottom style="medium"/>
    </border>
    <border>
      <left style="thin"/>
      <right style="medium"/>
      <top style="thick"/>
      <bottom style="medium"/>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bottom style="thin"/>
    </border>
    <border>
      <left style="medium"/>
      <right style="thin"/>
      <top style="thick"/>
      <bottom style="medium"/>
    </border>
    <border>
      <left style="medium"/>
      <right/>
      <top style="thin"/>
      <bottom style="medium"/>
    </border>
    <border>
      <left style="thin"/>
      <right/>
      <top style="thin"/>
      <bottom/>
    </border>
    <border>
      <left style="medium"/>
      <right/>
      <top style="medium"/>
      <bottom style="thin"/>
    </border>
    <border>
      <left style="thin"/>
      <right style="thin"/>
      <top style="medium"/>
      <bottom style="thin"/>
    </border>
    <border>
      <left style="thin"/>
      <right style="medium"/>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border>
    <border>
      <left style="thin"/>
      <right style="medium"/>
      <top style="medium"/>
      <bottom style="thin"/>
    </border>
    <border>
      <left/>
      <right style="medium"/>
      <top style="thin"/>
      <bottom style="medium"/>
    </border>
    <border>
      <left style="medium"/>
      <right/>
      <top style="medium"/>
      <bottom/>
    </border>
    <border>
      <left style="thin"/>
      <right style="thin"/>
      <top/>
      <bottom/>
    </border>
    <border>
      <left style="thin"/>
      <right/>
      <top style="thin"/>
      <bottom style="medium"/>
    </border>
    <border>
      <left style="thin"/>
      <right/>
      <top/>
      <bottom style="thin"/>
    </border>
    <border>
      <left style="medium"/>
      <right style="thin"/>
      <top style="medium"/>
      <bottom/>
    </border>
    <border>
      <left/>
      <right style="thin"/>
      <top style="thin"/>
      <bottom style="medium"/>
    </border>
    <border>
      <left style="thin"/>
      <right style="thin"/>
      <top style="medium"/>
      <bottom/>
    </border>
    <border>
      <left style="thin"/>
      <right/>
      <top style="medium"/>
      <bottom style="thin"/>
    </border>
    <border>
      <left/>
      <right style="thin"/>
      <top style="medium"/>
      <bottom style="thin"/>
    </border>
    <border>
      <left style="medium"/>
      <right style="thin"/>
      <top/>
      <bottom/>
    </border>
    <border>
      <left/>
      <right/>
      <top style="medium"/>
      <bottom style="thin"/>
    </border>
    <border>
      <left/>
      <right/>
      <top style="thin"/>
      <bottom style="medium"/>
    </border>
    <border>
      <left style="thin"/>
      <right/>
      <top style="medium"/>
      <bottom/>
    </border>
    <border>
      <left style="thin"/>
      <right/>
      <top/>
      <bottom/>
    </border>
    <border>
      <left style="medium"/>
      <right style="medium"/>
      <top style="medium"/>
      <bottom/>
    </border>
    <border>
      <left style="medium"/>
      <right style="medium"/>
      <top/>
      <bottom/>
    </border>
    <border>
      <left/>
      <right style="thin"/>
      <top/>
      <bottom/>
    </border>
    <border>
      <left/>
      <right/>
      <top style="thin"/>
      <bottom/>
    </border>
    <border>
      <left/>
      <right style="thin"/>
      <top style="medium"/>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3" fontId="6" fillId="29" borderId="3" applyFont="0" applyFill="0" applyProtection="0">
      <alignment horizontal="right"/>
    </xf>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2" fillId="31" borderId="3" applyNumberFormat="0" applyFon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 fillId="29" borderId="7" applyFont="0" applyBorder="0">
      <alignment horizontal="center" wrapText="1"/>
      <protection/>
    </xf>
    <xf numFmtId="3" fontId="2" fillId="32" borderId="3" applyFont="0" applyProtection="0">
      <alignment horizontal="right"/>
    </xf>
    <xf numFmtId="10" fontId="2" fillId="32" borderId="3" applyFont="0" applyProtection="0">
      <alignment horizontal="right"/>
    </xf>
    <xf numFmtId="9" fontId="2" fillId="32" borderId="3" applyFont="0" applyProtection="0">
      <alignment horizontal="right"/>
    </xf>
    <xf numFmtId="0" fontId="2" fillId="32" borderId="7" applyNumberFormat="0" applyFont="0" applyBorder="0" applyAlignment="0" applyProtection="0"/>
    <xf numFmtId="0" fontId="48" fillId="33" borderId="1" applyNumberFormat="0" applyAlignment="0" applyProtection="0"/>
    <xf numFmtId="165" fontId="2" fillId="34" borderId="3" applyFont="0" applyAlignment="0">
      <protection locked="0"/>
    </xf>
    <xf numFmtId="3" fontId="2" fillId="34" borderId="3" applyFont="0">
      <alignment horizontal="right"/>
      <protection locked="0"/>
    </xf>
    <xf numFmtId="166" fontId="2" fillId="34" borderId="3" applyFont="0">
      <alignment horizontal="right"/>
      <protection locked="0"/>
    </xf>
    <xf numFmtId="167" fontId="2" fillId="35" borderId="3" applyProtection="0">
      <alignment/>
    </xf>
    <xf numFmtId="10" fontId="2" fillId="34" borderId="3" applyFont="0">
      <alignment horizontal="right"/>
      <protection locked="0"/>
    </xf>
    <xf numFmtId="9" fontId="2" fillId="34" borderId="8" applyFont="0">
      <alignment horizontal="right"/>
      <protection locked="0"/>
    </xf>
    <xf numFmtId="168" fontId="2" fillId="34" borderId="3">
      <alignment horizontal="right"/>
      <protection locked="0"/>
    </xf>
    <xf numFmtId="164" fontId="2" fillId="34" borderId="8" applyFont="0">
      <alignment horizontal="right"/>
      <protection locked="0"/>
    </xf>
    <xf numFmtId="0" fontId="2" fillId="34" borderId="3" applyFont="0">
      <alignment horizontal="center" wrapText="1"/>
      <protection locked="0"/>
    </xf>
    <xf numFmtId="49" fontId="2" fillId="34" borderId="3" applyFont="0" applyAlignment="0">
      <protection locked="0"/>
    </xf>
    <xf numFmtId="0" fontId="49" fillId="0" borderId="9" applyNumberFormat="0" applyFill="0" applyAlignment="0" applyProtection="0"/>
    <xf numFmtId="0" fontId="50"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7" borderId="10" applyNumberFormat="0" applyFont="0" applyAlignment="0" applyProtection="0"/>
    <xf numFmtId="3" fontId="2" fillId="38" borderId="3">
      <alignment horizontal="right"/>
      <protection locked="0"/>
    </xf>
    <xf numFmtId="166" fontId="2" fillId="38" borderId="3">
      <alignment horizontal="right"/>
      <protection locked="0"/>
    </xf>
    <xf numFmtId="10" fontId="2" fillId="38" borderId="3" applyFont="0">
      <alignment horizontal="right"/>
      <protection locked="0"/>
    </xf>
    <xf numFmtId="9" fontId="2" fillId="38" borderId="3">
      <alignment horizontal="right"/>
      <protection locked="0"/>
    </xf>
    <xf numFmtId="164" fontId="2" fillId="38" borderId="8" applyFont="0">
      <alignment horizontal="right"/>
      <protection locked="0"/>
    </xf>
    <xf numFmtId="0" fontId="2" fillId="38" borderId="3">
      <alignment horizontal="center" wrapText="1"/>
      <protection/>
    </xf>
    <xf numFmtId="0" fontId="2" fillId="38" borderId="3" applyNumberFormat="0" applyFont="0">
      <alignment horizontal="center" wrapText="1"/>
      <protection locked="0"/>
    </xf>
    <xf numFmtId="0" fontId="51" fillId="27" borderId="11"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2" fillId="29" borderId="3">
      <alignment horizontal="center"/>
      <protection/>
    </xf>
    <xf numFmtId="3" fontId="2" fillId="29" borderId="3" applyFont="0">
      <alignment horizontal="right"/>
      <protection/>
    </xf>
    <xf numFmtId="170" fontId="2" fillId="29" borderId="3" applyFont="0">
      <alignment horizontal="right"/>
      <protection/>
    </xf>
    <xf numFmtId="166" fontId="2" fillId="29" borderId="3" applyFont="0">
      <alignment horizontal="right"/>
      <protection/>
    </xf>
    <xf numFmtId="10" fontId="2" fillId="29" borderId="3" applyFont="0">
      <alignment horizontal="right"/>
      <protection/>
    </xf>
    <xf numFmtId="9" fontId="2" fillId="29" borderId="3" applyFont="0">
      <alignment horizontal="right"/>
      <protection/>
    </xf>
    <xf numFmtId="171" fontId="2" fillId="29" borderId="3" applyFont="0">
      <alignment horizontal="center" wrapText="1"/>
      <protection/>
    </xf>
    <xf numFmtId="0" fontId="1" fillId="0" borderId="0">
      <alignment/>
      <protection/>
    </xf>
    <xf numFmtId="165" fontId="2" fillId="39" borderId="3">
      <alignment/>
      <protection locked="0"/>
    </xf>
    <xf numFmtId="1" fontId="2" fillId="39" borderId="3" applyFont="0">
      <alignment horizontal="right"/>
      <protection/>
    </xf>
    <xf numFmtId="167" fontId="2" fillId="39" borderId="3" applyFont="0">
      <alignment/>
      <protection/>
    </xf>
    <xf numFmtId="9" fontId="2" fillId="39" borderId="3" applyFont="0">
      <alignment horizontal="right"/>
      <protection/>
    </xf>
    <xf numFmtId="168" fontId="2" fillId="39" borderId="3" applyFont="0">
      <alignment horizontal="right"/>
      <protection/>
    </xf>
    <xf numFmtId="10" fontId="2" fillId="39" borderId="3" applyFont="0">
      <alignment horizontal="right"/>
      <protection/>
    </xf>
    <xf numFmtId="0" fontId="2" fillId="39" borderId="3" applyFont="0">
      <alignment horizontal="center" wrapText="1"/>
      <protection/>
    </xf>
    <xf numFmtId="49" fontId="2" fillId="39" borderId="3" applyFont="0">
      <alignment/>
      <protection/>
    </xf>
    <xf numFmtId="167" fontId="2" fillId="40" borderId="3" applyFont="0">
      <alignment/>
      <protection/>
    </xf>
    <xf numFmtId="9" fontId="2" fillId="40" borderId="3" applyFont="0">
      <alignment horizontal="right"/>
      <protection/>
    </xf>
    <xf numFmtId="167" fontId="2" fillId="41" borderId="3" applyFont="0">
      <alignment horizontal="right"/>
      <protection/>
    </xf>
    <xf numFmtId="1" fontId="2" fillId="41" borderId="3" applyFont="0">
      <alignment horizontal="right"/>
      <protection/>
    </xf>
    <xf numFmtId="167" fontId="2" fillId="41" borderId="3" applyFont="0">
      <alignment/>
      <protection/>
    </xf>
    <xf numFmtId="166" fontId="2" fillId="41" borderId="3" applyFont="0">
      <alignment/>
      <protection/>
    </xf>
    <xf numFmtId="10" fontId="2" fillId="41" borderId="3" applyFont="0">
      <alignment horizontal="right"/>
      <protection/>
    </xf>
    <xf numFmtId="9" fontId="2" fillId="41" borderId="3" applyFont="0">
      <alignment horizontal="right"/>
      <protection/>
    </xf>
    <xf numFmtId="168" fontId="2" fillId="41" borderId="3" applyFont="0">
      <alignment horizontal="right"/>
      <protection/>
    </xf>
    <xf numFmtId="10" fontId="2" fillId="41" borderId="12" applyFont="0">
      <alignment horizontal="right"/>
      <protection/>
    </xf>
    <xf numFmtId="0" fontId="2" fillId="41" borderId="3" applyFont="0">
      <alignment horizontal="center" wrapText="1"/>
      <protection locked="0"/>
    </xf>
    <xf numFmtId="49" fontId="2" fillId="41" borderId="3" applyFont="0">
      <alignment/>
      <protection/>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466">
    <xf numFmtId="0" fontId="0" fillId="0" borderId="0" xfId="0" applyFont="1" applyAlignment="1">
      <alignment/>
    </xf>
    <xf numFmtId="0" fontId="2" fillId="0" borderId="14" xfId="72" applyFont="1" applyFill="1" applyBorder="1" applyAlignment="1" applyProtection="1">
      <alignment horizontal="left" wrapText="1"/>
      <protection locked="0"/>
    </xf>
    <xf numFmtId="0" fontId="2" fillId="0" borderId="0" xfId="72" applyFont="1" applyAlignment="1" applyProtection="1">
      <alignment wrapText="1"/>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9" fillId="0" borderId="0" xfId="0" applyFont="1" applyAlignment="1" applyProtection="1">
      <alignment/>
      <protection locked="0"/>
    </xf>
    <xf numFmtId="0" fontId="3" fillId="0" borderId="14" xfId="0" applyFont="1" applyFill="1" applyBorder="1" applyAlignment="1" applyProtection="1">
      <alignment vertical="center" wrapText="1"/>
      <protection locked="0"/>
    </xf>
    <xf numFmtId="0" fontId="2" fillId="0" borderId="14" xfId="0" applyFont="1" applyBorder="1" applyAlignment="1" applyProtection="1">
      <alignment/>
      <protection locked="0"/>
    </xf>
    <xf numFmtId="172" fontId="2" fillId="0" borderId="15" xfId="43" applyNumberFormat="1" applyFont="1" applyBorder="1" applyAlignment="1" applyProtection="1">
      <alignment wrapText="1"/>
      <protection locked="0"/>
    </xf>
    <xf numFmtId="0" fontId="4" fillId="0" borderId="16" xfId="0" applyFont="1" applyFill="1" applyBorder="1" applyAlignment="1" applyProtection="1">
      <alignment horizontal="left" vertical="center" wrapText="1"/>
      <protection locked="0"/>
    </xf>
    <xf numFmtId="174" fontId="2" fillId="0" borderId="3" xfId="43" applyNumberFormat="1" applyFont="1" applyFill="1" applyBorder="1" applyAlignment="1" applyProtection="1">
      <alignment wrapText="1"/>
      <protection locked="0"/>
    </xf>
    <xf numFmtId="174" fontId="4" fillId="0" borderId="3" xfId="43" applyNumberFormat="1" applyFont="1" applyFill="1" applyBorder="1" applyAlignment="1" applyProtection="1">
      <alignment vertical="center" wrapText="1"/>
      <protection locked="0"/>
    </xf>
    <xf numFmtId="174" fontId="2" fillId="0" borderId="3" xfId="43" applyNumberFormat="1" applyFont="1" applyFill="1" applyBorder="1" applyAlignment="1" applyProtection="1">
      <alignment vertical="center" wrapText="1"/>
      <protection locked="0"/>
    </xf>
    <xf numFmtId="174" fontId="4" fillId="0" borderId="3" xfId="43" applyNumberFormat="1" applyFont="1" applyFill="1" applyBorder="1" applyAlignment="1" applyProtection="1">
      <alignment wrapText="1"/>
      <protection locked="0"/>
    </xf>
    <xf numFmtId="164" fontId="2" fillId="0" borderId="3" xfId="84" applyNumberFormat="1" applyFont="1" applyFill="1" applyBorder="1" applyAlignment="1" applyProtection="1">
      <alignment horizontal="center" vertical="center" wrapText="1"/>
      <protection locked="0"/>
    </xf>
    <xf numFmtId="174" fontId="4" fillId="29" borderId="3" xfId="43" applyNumberFormat="1" applyFont="1" applyFill="1" applyBorder="1" applyAlignment="1" applyProtection="1">
      <alignment vertical="center" wrapText="1"/>
      <protection locked="0"/>
    </xf>
    <xf numFmtId="172" fontId="4" fillId="42" borderId="17" xfId="43" applyNumberFormat="1" applyFont="1" applyFill="1" applyBorder="1" applyAlignment="1" applyProtection="1">
      <alignment wrapText="1"/>
      <protection locked="0"/>
    </xf>
    <xf numFmtId="164" fontId="4" fillId="42" borderId="12" xfId="84" applyNumberFormat="1" applyFont="1" applyFill="1" applyBorder="1" applyAlignment="1" applyProtection="1">
      <alignment wrapText="1"/>
      <protection locked="0"/>
    </xf>
    <xf numFmtId="164" fontId="2" fillId="0" borderId="15" xfId="84" applyNumberFormat="1" applyFont="1" applyFill="1" applyBorder="1" applyAlignment="1" applyProtection="1">
      <alignment horizontal="center" vertical="center" wrapText="1"/>
      <protection locked="0"/>
    </xf>
    <xf numFmtId="0" fontId="9" fillId="0" borderId="0" xfId="72" applyFont="1" applyProtection="1">
      <alignment/>
      <protection locked="0"/>
    </xf>
    <xf numFmtId="0" fontId="12" fillId="0" borderId="0" xfId="72" applyFont="1" applyProtection="1">
      <alignment/>
      <protection locked="0"/>
    </xf>
    <xf numFmtId="0" fontId="9" fillId="0" borderId="0" xfId="72" applyFont="1" applyAlignment="1" applyProtection="1">
      <alignment wrapText="1"/>
      <protection locked="0"/>
    </xf>
    <xf numFmtId="0" fontId="9" fillId="0" borderId="0" xfId="72" applyFont="1" applyFill="1" applyBorder="1" applyProtection="1">
      <alignment/>
      <protection locked="0"/>
    </xf>
    <xf numFmtId="0" fontId="9" fillId="0" borderId="0" xfId="72" applyFont="1" applyFill="1" applyProtection="1">
      <alignment/>
      <protection locked="0"/>
    </xf>
    <xf numFmtId="0" fontId="9" fillId="0" borderId="0" xfId="72" applyFont="1" applyFill="1" applyBorder="1" applyAlignment="1" applyProtection="1">
      <alignment wrapText="1"/>
      <protection locked="0"/>
    </xf>
    <xf numFmtId="0" fontId="9" fillId="0" borderId="0" xfId="72" applyFont="1" applyFill="1" applyBorder="1" applyAlignment="1" applyProtection="1">
      <alignment horizontal="center"/>
      <protection locked="0"/>
    </xf>
    <xf numFmtId="0" fontId="10" fillId="42" borderId="18" xfId="72" applyFont="1" applyFill="1" applyBorder="1" applyAlignment="1" applyProtection="1">
      <alignment wrapText="1"/>
      <protection locked="0"/>
    </xf>
    <xf numFmtId="0" fontId="10" fillId="42" borderId="19" xfId="72" applyNumberFormat="1" applyFont="1" applyFill="1" applyBorder="1" applyAlignment="1" applyProtection="1">
      <alignment horizontal="center" vertical="center" wrapText="1"/>
      <protection locked="0"/>
    </xf>
    <xf numFmtId="3" fontId="10" fillId="0" borderId="0" xfId="72" applyNumberFormat="1" applyFont="1" applyFill="1" applyBorder="1" applyAlignment="1" applyProtection="1">
      <alignment horizontal="center" wrapText="1"/>
      <protection locked="0"/>
    </xf>
    <xf numFmtId="0" fontId="10" fillId="0" borderId="20" xfId="72" applyFont="1" applyFill="1" applyBorder="1" applyAlignment="1" applyProtection="1">
      <alignment wrapText="1"/>
      <protection locked="0"/>
    </xf>
    <xf numFmtId="0" fontId="10" fillId="0" borderId="21" xfId="72" applyNumberFormat="1" applyFont="1" applyFill="1" applyBorder="1" applyAlignment="1" applyProtection="1">
      <alignment horizontal="center" vertical="center" wrapText="1"/>
      <protection locked="0"/>
    </xf>
    <xf numFmtId="0" fontId="9" fillId="0" borderId="20" xfId="72" applyFont="1" applyFill="1" applyBorder="1" applyAlignment="1" applyProtection="1">
      <alignment wrapText="1"/>
      <protection locked="0"/>
    </xf>
    <xf numFmtId="3" fontId="9" fillId="0" borderId="21" xfId="72" applyNumberFormat="1" applyFont="1" applyFill="1" applyBorder="1" applyAlignment="1" applyProtection="1">
      <alignment horizontal="center" vertical="center" wrapText="1"/>
      <protection locked="0"/>
    </xf>
    <xf numFmtId="3" fontId="9" fillId="0" borderId="0" xfId="72" applyNumberFormat="1" applyFont="1" applyFill="1" applyBorder="1" applyAlignment="1" applyProtection="1">
      <alignment horizontal="center"/>
      <protection locked="0"/>
    </xf>
    <xf numFmtId="0" fontId="9" fillId="0" borderId="22" xfId="0" applyFont="1" applyBorder="1" applyAlignment="1" applyProtection="1">
      <alignment wrapText="1"/>
      <protection locked="0"/>
    </xf>
    <xf numFmtId="3" fontId="9" fillId="0" borderId="23" xfId="72" applyNumberFormat="1" applyFont="1" applyFill="1" applyBorder="1" applyAlignment="1" applyProtection="1">
      <alignment horizontal="center" vertical="center" wrapText="1"/>
      <protection locked="0"/>
    </xf>
    <xf numFmtId="0" fontId="9" fillId="0" borderId="20" xfId="0" applyFont="1" applyBorder="1" applyAlignment="1" applyProtection="1">
      <alignment/>
      <protection locked="0"/>
    </xf>
    <xf numFmtId="0" fontId="10" fillId="42" borderId="14" xfId="72" applyFont="1" applyFill="1" applyBorder="1" applyAlignment="1" applyProtection="1">
      <alignment wrapText="1"/>
      <protection locked="0"/>
    </xf>
    <xf numFmtId="164" fontId="10" fillId="42" borderId="14" xfId="84" applyNumberFormat="1" applyFont="1" applyFill="1" applyBorder="1" applyAlignment="1" applyProtection="1">
      <alignment horizontal="center" vertical="center" wrapText="1"/>
      <protection locked="0"/>
    </xf>
    <xf numFmtId="0" fontId="9" fillId="29" borderId="17" xfId="0" applyFont="1" applyFill="1" applyBorder="1" applyAlignment="1" applyProtection="1">
      <alignment wrapText="1"/>
      <protection locked="0"/>
    </xf>
    <xf numFmtId="164" fontId="9" fillId="29" borderId="17" xfId="84" applyNumberFormat="1" applyFont="1" applyFill="1" applyBorder="1" applyAlignment="1" applyProtection="1">
      <alignment horizontal="center" vertical="center" wrapText="1"/>
      <protection locked="0"/>
    </xf>
    <xf numFmtId="164" fontId="9" fillId="0" borderId="0" xfId="85" applyNumberFormat="1" applyFont="1" applyFill="1" applyBorder="1" applyAlignment="1" applyProtection="1">
      <alignment horizontal="center"/>
      <protection locked="0"/>
    </xf>
    <xf numFmtId="0" fontId="16" fillId="0" borderId="20" xfId="72" applyFont="1" applyFill="1" applyBorder="1" applyAlignment="1" applyProtection="1">
      <alignment horizontal="left" wrapText="1" indent="2"/>
      <protection locked="0"/>
    </xf>
    <xf numFmtId="0" fontId="9" fillId="0" borderId="24" xfId="0" applyFont="1" applyBorder="1" applyAlignment="1" applyProtection="1">
      <alignment wrapText="1"/>
      <protection locked="0"/>
    </xf>
    <xf numFmtId="3" fontId="9" fillId="0" borderId="25" xfId="72" applyNumberFormat="1" applyFont="1" applyFill="1" applyBorder="1" applyAlignment="1" applyProtection="1">
      <alignment horizontal="center" vertical="center" wrapText="1"/>
      <protection locked="0"/>
    </xf>
    <xf numFmtId="0" fontId="10" fillId="29" borderId="20" xfId="0" applyFont="1" applyFill="1" applyBorder="1" applyAlignment="1" applyProtection="1">
      <alignment wrapText="1"/>
      <protection locked="0"/>
    </xf>
    <xf numFmtId="164" fontId="10" fillId="29" borderId="21" xfId="84" applyNumberFormat="1" applyFont="1" applyFill="1" applyBorder="1" applyAlignment="1" applyProtection="1">
      <alignment horizontal="center" vertical="center" wrapText="1"/>
      <protection locked="0"/>
    </xf>
    <xf numFmtId="0" fontId="10" fillId="0" borderId="22" xfId="72" applyFont="1" applyFill="1" applyBorder="1" applyAlignment="1" applyProtection="1">
      <alignment wrapText="1"/>
      <protection locked="0"/>
    </xf>
    <xf numFmtId="3" fontId="10" fillId="0" borderId="23" xfId="72" applyNumberFormat="1" applyFont="1" applyFill="1" applyBorder="1" applyAlignment="1" applyProtection="1">
      <alignment horizontal="center" vertical="center" wrapText="1"/>
      <protection locked="0"/>
    </xf>
    <xf numFmtId="0" fontId="10" fillId="0" borderId="21" xfId="72" applyNumberFormat="1" applyFont="1" applyFill="1" applyBorder="1" applyAlignment="1" applyProtection="1">
      <alignment vertical="center" wrapText="1"/>
      <protection locked="0"/>
    </xf>
    <xf numFmtId="0" fontId="10" fillId="42" borderId="20" xfId="72" applyFont="1" applyFill="1" applyBorder="1" applyAlignment="1" applyProtection="1">
      <alignment wrapText="1"/>
      <protection locked="0"/>
    </xf>
    <xf numFmtId="0" fontId="10" fillId="42" borderId="21" xfId="72" applyNumberFormat="1" applyFont="1" applyFill="1" applyBorder="1" applyAlignment="1" applyProtection="1">
      <alignment horizontal="center" vertical="center" wrapText="1"/>
      <protection locked="0"/>
    </xf>
    <xf numFmtId="0" fontId="16" fillId="0" borderId="20" xfId="0" applyFont="1" applyFill="1" applyBorder="1" applyAlignment="1" applyProtection="1">
      <alignment horizontal="left" vertical="center" wrapText="1"/>
      <protection locked="0"/>
    </xf>
    <xf numFmtId="173" fontId="16" fillId="0" borderId="21" xfId="72" applyNumberFormat="1" applyFont="1" applyFill="1" applyBorder="1" applyAlignment="1" applyProtection="1">
      <alignment horizontal="center" vertical="center" wrapText="1"/>
      <protection locked="0"/>
    </xf>
    <xf numFmtId="0" fontId="16" fillId="0" borderId="26" xfId="0" applyFont="1" applyFill="1" applyBorder="1" applyAlignment="1" applyProtection="1">
      <alignment horizontal="left" vertical="center" wrapText="1"/>
      <protection locked="0"/>
    </xf>
    <xf numFmtId="173" fontId="16" fillId="0" borderId="27" xfId="72" applyNumberFormat="1" applyFont="1" applyFill="1" applyBorder="1" applyAlignment="1" applyProtection="1">
      <alignment horizontal="center" vertical="center" wrapText="1"/>
      <protection locked="0"/>
    </xf>
    <xf numFmtId="0" fontId="10" fillId="42" borderId="0" xfId="72" applyFont="1" applyFill="1" applyProtection="1">
      <alignment/>
      <protection locked="0"/>
    </xf>
    <xf numFmtId="0" fontId="9" fillId="42" borderId="0" xfId="72" applyNumberFormat="1" applyFont="1" applyFill="1" applyBorder="1" applyAlignment="1" applyProtection="1">
      <alignment horizontal="center" vertical="center" wrapText="1"/>
      <protection locked="0"/>
    </xf>
    <xf numFmtId="0" fontId="9" fillId="0" borderId="0" xfId="72" applyFont="1" applyFill="1" applyAlignment="1" applyProtection="1">
      <alignment wrapText="1"/>
      <protection locked="0"/>
    </xf>
    <xf numFmtId="173" fontId="9" fillId="0" borderId="0" xfId="72" applyNumberFormat="1" applyFont="1" applyFill="1" applyBorder="1" applyAlignment="1" applyProtection="1">
      <alignment horizontal="center" vertical="center" wrapText="1"/>
      <protection locked="0"/>
    </xf>
    <xf numFmtId="0" fontId="9" fillId="0" borderId="17" xfId="72" applyFont="1" applyFill="1" applyBorder="1" applyAlignment="1" applyProtection="1">
      <alignment wrapText="1"/>
      <protection locked="0"/>
    </xf>
    <xf numFmtId="164" fontId="9" fillId="0" borderId="17" xfId="84" applyNumberFormat="1" applyFont="1" applyFill="1" applyBorder="1" applyAlignment="1" applyProtection="1">
      <alignment horizontal="center" wrapText="1"/>
      <protection locked="0"/>
    </xf>
    <xf numFmtId="0" fontId="10" fillId="31" borderId="0" xfId="72" applyFont="1" applyFill="1" applyAlignment="1" applyProtection="1">
      <alignment wrapText="1"/>
      <protection locked="0"/>
    </xf>
    <xf numFmtId="164" fontId="9" fillId="31" borderId="0" xfId="85" applyNumberFormat="1" applyFont="1" applyFill="1" applyBorder="1" applyAlignment="1" applyProtection="1">
      <alignment horizontal="center"/>
      <protection locked="0"/>
    </xf>
    <xf numFmtId="0" fontId="9" fillId="0" borderId="0" xfId="72" applyFont="1" applyFill="1" applyAlignment="1" applyProtection="1">
      <alignment vertical="center" wrapText="1"/>
      <protection locked="0"/>
    </xf>
    <xf numFmtId="0" fontId="9" fillId="0" borderId="0" xfId="72" applyFont="1" applyAlignment="1" applyProtection="1">
      <alignment vertical="center" wrapText="1"/>
      <protection locked="0"/>
    </xf>
    <xf numFmtId="0" fontId="9" fillId="0" borderId="14" xfId="72" applyFont="1" applyFill="1" applyBorder="1" applyAlignment="1" applyProtection="1">
      <alignment horizontal="left" wrapText="1"/>
      <protection locked="0"/>
    </xf>
    <xf numFmtId="0" fontId="9" fillId="0" borderId="14" xfId="72" applyFont="1" applyFill="1" applyBorder="1" applyProtection="1">
      <alignment/>
      <protection locked="0"/>
    </xf>
    <xf numFmtId="0" fontId="12" fillId="0" borderId="0" xfId="0" applyFont="1" applyAlignment="1" applyProtection="1">
      <alignment/>
      <protection locked="0"/>
    </xf>
    <xf numFmtId="0" fontId="16" fillId="0" borderId="0" xfId="0" applyFont="1" applyAlignment="1" applyProtection="1">
      <alignment/>
      <protection locked="0"/>
    </xf>
    <xf numFmtId="174" fontId="9" fillId="0" borderId="3" xfId="43" applyNumberFormat="1" applyFont="1" applyFill="1" applyBorder="1" applyAlignment="1" applyProtection="1">
      <alignment horizontal="right"/>
      <protection locked="0"/>
    </xf>
    <xf numFmtId="174" fontId="9" fillId="0" borderId="28" xfId="43" applyNumberFormat="1" applyFont="1" applyFill="1" applyBorder="1" applyAlignment="1" applyProtection="1">
      <alignment horizontal="right"/>
      <protection locked="0"/>
    </xf>
    <xf numFmtId="174" fontId="9" fillId="0" borderId="3" xfId="43" applyNumberFormat="1" applyFont="1" applyBorder="1" applyAlignment="1" applyProtection="1">
      <alignment horizontal="right"/>
      <protection locked="0"/>
    </xf>
    <xf numFmtId="174" fontId="9" fillId="0" borderId="28" xfId="43" applyNumberFormat="1" applyFont="1" applyBorder="1" applyAlignment="1" applyProtection="1">
      <alignment horizontal="right"/>
      <protection locked="0"/>
    </xf>
    <xf numFmtId="174" fontId="16" fillId="0" borderId="3" xfId="43" applyNumberFormat="1" applyFont="1" applyBorder="1" applyAlignment="1" applyProtection="1">
      <alignment horizontal="right"/>
      <protection locked="0"/>
    </xf>
    <xf numFmtId="174" fontId="16" fillId="0" borderId="28" xfId="43" applyNumberFormat="1" applyFont="1" applyBorder="1" applyAlignment="1" applyProtection="1">
      <alignment horizontal="right"/>
      <protection locked="0"/>
    </xf>
    <xf numFmtId="174" fontId="9" fillId="29" borderId="3" xfId="43" applyNumberFormat="1" applyFont="1" applyFill="1" applyBorder="1" applyAlignment="1" applyProtection="1">
      <alignment horizontal="right"/>
      <protection locked="0"/>
    </xf>
    <xf numFmtId="174" fontId="9" fillId="0" borderId="15" xfId="43" applyNumberFormat="1" applyFont="1" applyBorder="1" applyAlignment="1" applyProtection="1">
      <alignment horizontal="right"/>
      <protection locked="0"/>
    </xf>
    <xf numFmtId="174" fontId="9" fillId="0" borderId="29" xfId="43" applyNumberFormat="1" applyFont="1" applyBorder="1" applyAlignment="1" applyProtection="1">
      <alignment horizontal="right"/>
      <protection locked="0"/>
    </xf>
    <xf numFmtId="164" fontId="10" fillId="0" borderId="30" xfId="84" applyNumberFormat="1" applyFont="1" applyBorder="1" applyAlignment="1" applyProtection="1">
      <alignment/>
      <protection locked="0"/>
    </xf>
    <xf numFmtId="164" fontId="10" fillId="0" borderId="31" xfId="84" applyNumberFormat="1" applyFont="1" applyBorder="1" applyAlignment="1" applyProtection="1">
      <alignment/>
      <protection locked="0"/>
    </xf>
    <xf numFmtId="174" fontId="16" fillId="42" borderId="3" xfId="43" applyNumberFormat="1" applyFont="1" applyFill="1" applyBorder="1" applyAlignment="1" applyProtection="1">
      <alignment horizontal="right"/>
      <protection locked="0"/>
    </xf>
    <xf numFmtId="174" fontId="16" fillId="0" borderId="32" xfId="43" applyNumberFormat="1" applyFont="1" applyFill="1" applyBorder="1" applyAlignment="1" applyProtection="1">
      <alignment horizontal="right"/>
      <protection locked="0"/>
    </xf>
    <xf numFmtId="174" fontId="16" fillId="0" borderId="28" xfId="43" applyNumberFormat="1" applyFont="1" applyFill="1" applyBorder="1" applyAlignment="1" applyProtection="1">
      <alignment horizontal="right"/>
      <protection locked="0"/>
    </xf>
    <xf numFmtId="164" fontId="10" fillId="0" borderId="33" xfId="84" applyNumberFormat="1" applyFont="1" applyBorder="1" applyAlignment="1" applyProtection="1">
      <alignment/>
      <protection locked="0"/>
    </xf>
    <xf numFmtId="164" fontId="10" fillId="0" borderId="34" xfId="84" applyNumberFormat="1" applyFont="1" applyBorder="1" applyAlignment="1" applyProtection="1">
      <alignment/>
      <protection locked="0"/>
    </xf>
    <xf numFmtId="172" fontId="10" fillId="0" borderId="35" xfId="43" applyNumberFormat="1" applyFont="1" applyFill="1" applyBorder="1" applyAlignment="1" applyProtection="1">
      <alignment wrapText="1"/>
      <protection locked="0"/>
    </xf>
    <xf numFmtId="172" fontId="10" fillId="0" borderId="36" xfId="43" applyNumberFormat="1" applyFont="1" applyFill="1" applyBorder="1" applyAlignment="1" applyProtection="1">
      <alignment wrapText="1"/>
      <protection locked="0"/>
    </xf>
    <xf numFmtId="174" fontId="9" fillId="0" borderId="3" xfId="43" applyNumberFormat="1" applyFont="1" applyFill="1" applyBorder="1" applyAlignment="1" applyProtection="1">
      <alignment horizontal="right" wrapText="1"/>
      <protection locked="0"/>
    </xf>
    <xf numFmtId="174" fontId="9" fillId="0" borderId="28" xfId="43" applyNumberFormat="1" applyFont="1" applyFill="1" applyBorder="1" applyAlignment="1" applyProtection="1">
      <alignment horizontal="right" wrapText="1"/>
      <protection locked="0"/>
    </xf>
    <xf numFmtId="174" fontId="16" fillId="42" borderId="8" xfId="43" applyNumberFormat="1" applyFont="1" applyFill="1" applyBorder="1" applyAlignment="1" applyProtection="1">
      <alignment horizontal="right" wrapText="1"/>
      <protection locked="0"/>
    </xf>
    <xf numFmtId="174" fontId="16" fillId="0" borderId="15" xfId="43" applyNumberFormat="1" applyFont="1" applyFill="1" applyBorder="1" applyAlignment="1" applyProtection="1">
      <alignment horizontal="right" wrapText="1"/>
      <protection locked="0"/>
    </xf>
    <xf numFmtId="174" fontId="16" fillId="0" borderId="29" xfId="43" applyNumberFormat="1" applyFont="1" applyFill="1" applyBorder="1" applyAlignment="1" applyProtection="1">
      <alignment horizontal="right" wrapText="1"/>
      <protection locked="0"/>
    </xf>
    <xf numFmtId="164" fontId="9" fillId="0" borderId="3" xfId="84" applyNumberFormat="1" applyFont="1" applyFill="1" applyBorder="1" applyAlignment="1" applyProtection="1">
      <alignment wrapText="1"/>
      <protection locked="0"/>
    </xf>
    <xf numFmtId="164" fontId="9" fillId="0" borderId="28" xfId="84" applyNumberFormat="1" applyFont="1" applyFill="1" applyBorder="1" applyAlignment="1" applyProtection="1">
      <alignment wrapText="1"/>
      <protection locked="0"/>
    </xf>
    <xf numFmtId="172" fontId="9" fillId="0" borderId="15" xfId="43" applyNumberFormat="1" applyFont="1" applyFill="1" applyBorder="1" applyAlignment="1" applyProtection="1">
      <alignment wrapText="1"/>
      <protection locked="0"/>
    </xf>
    <xf numFmtId="172" fontId="9" fillId="0" borderId="29" xfId="43" applyNumberFormat="1" applyFont="1" applyFill="1" applyBorder="1" applyAlignment="1" applyProtection="1">
      <alignment wrapText="1"/>
      <protection locked="0"/>
    </xf>
    <xf numFmtId="0" fontId="10" fillId="42" borderId="3" xfId="0" applyFont="1" applyFill="1" applyBorder="1" applyAlignment="1" applyProtection="1">
      <alignment horizontal="center"/>
      <protection locked="0"/>
    </xf>
    <xf numFmtId="0" fontId="10" fillId="42" borderId="28" xfId="0" applyFont="1" applyFill="1" applyBorder="1" applyAlignment="1" applyProtection="1">
      <alignment horizontal="center"/>
      <protection locked="0"/>
    </xf>
    <xf numFmtId="164" fontId="17" fillId="0" borderId="30" xfId="84" applyNumberFormat="1" applyFont="1" applyBorder="1" applyAlignment="1" applyProtection="1">
      <alignment/>
      <protection locked="0"/>
    </xf>
    <xf numFmtId="164" fontId="17" fillId="0" borderId="31" xfId="84" applyNumberFormat="1" applyFont="1" applyBorder="1" applyAlignment="1" applyProtection="1">
      <alignment/>
      <protection locked="0"/>
    </xf>
    <xf numFmtId="0" fontId="9" fillId="42" borderId="0" xfId="0" applyFont="1" applyFill="1" applyAlignment="1" applyProtection="1">
      <alignment/>
      <protection locked="0"/>
    </xf>
    <xf numFmtId="0" fontId="9" fillId="0" borderId="0" xfId="0" applyFont="1" applyFill="1" applyAlignment="1" applyProtection="1">
      <alignment/>
      <protection locked="0"/>
    </xf>
    <xf numFmtId="0" fontId="9" fillId="0" borderId="37" xfId="0" applyFont="1" applyBorder="1" applyAlignment="1" applyProtection="1">
      <alignment wrapText="1"/>
      <protection locked="0"/>
    </xf>
    <xf numFmtId="0" fontId="9" fillId="0" borderId="37" xfId="0" applyFont="1" applyFill="1" applyBorder="1" applyAlignment="1" applyProtection="1">
      <alignment vertical="center" wrapText="1"/>
      <protection locked="0"/>
    </xf>
    <xf numFmtId="0" fontId="16" fillId="0" borderId="37" xfId="0" applyFont="1" applyFill="1" applyBorder="1" applyAlignment="1" applyProtection="1">
      <alignment horizontal="left" vertical="center" wrapText="1" indent="2"/>
      <protection locked="0"/>
    </xf>
    <xf numFmtId="0" fontId="9" fillId="0" borderId="37" xfId="0" applyFont="1" applyFill="1" applyBorder="1" applyAlignment="1" applyProtection="1">
      <alignment horizontal="left" vertical="center" wrapText="1"/>
      <protection locked="0"/>
    </xf>
    <xf numFmtId="0" fontId="9" fillId="0" borderId="38" xfId="0" applyFont="1" applyBorder="1" applyAlignment="1" applyProtection="1">
      <alignment/>
      <protection locked="0"/>
    </xf>
    <xf numFmtId="0" fontId="10" fillId="0" borderId="39" xfId="0" applyFont="1" applyBorder="1" applyAlignment="1" applyProtection="1">
      <alignment wrapText="1"/>
      <protection locked="0"/>
    </xf>
    <xf numFmtId="0" fontId="9" fillId="0" borderId="0" xfId="0" applyFont="1" applyBorder="1" applyAlignment="1" applyProtection="1">
      <alignment/>
      <protection locked="0"/>
    </xf>
    <xf numFmtId="0" fontId="9" fillId="0" borderId="0" xfId="0" applyFont="1" applyBorder="1" applyAlignment="1" applyProtection="1">
      <alignment wrapText="1"/>
      <protection locked="0"/>
    </xf>
    <xf numFmtId="0" fontId="9" fillId="0" borderId="37" xfId="0" applyFont="1" applyFill="1" applyBorder="1" applyAlignment="1" applyProtection="1">
      <alignment wrapText="1"/>
      <protection locked="0"/>
    </xf>
    <xf numFmtId="0" fontId="9" fillId="0" borderId="38" xfId="0" applyFont="1" applyBorder="1" applyAlignment="1" applyProtection="1">
      <alignment wrapText="1"/>
      <protection locked="0"/>
    </xf>
    <xf numFmtId="0" fontId="10" fillId="0" borderId="0" xfId="72" applyFont="1" applyFill="1" applyBorder="1" applyAlignment="1" applyProtection="1">
      <alignment wrapText="1"/>
      <protection locked="0"/>
    </xf>
    <xf numFmtId="0" fontId="16" fillId="0" borderId="37" xfId="0" applyFont="1" applyBorder="1" applyAlignment="1" applyProtection="1">
      <alignment horizontal="left" wrapText="1" indent="2"/>
      <protection locked="0"/>
    </xf>
    <xf numFmtId="0" fontId="9" fillId="0" borderId="37" xfId="0" applyFont="1" applyBorder="1" applyAlignment="1" applyProtection="1">
      <alignment horizontal="left" wrapText="1"/>
      <protection locked="0"/>
    </xf>
    <xf numFmtId="0" fontId="9" fillId="29" borderId="37" xfId="0" applyFont="1" applyFill="1" applyBorder="1" applyAlignment="1" applyProtection="1">
      <alignment wrapText="1"/>
      <protection locked="0"/>
    </xf>
    <xf numFmtId="0" fontId="16" fillId="29" borderId="40" xfId="0" applyFont="1" applyFill="1" applyBorder="1" applyAlignment="1" applyProtection="1">
      <alignment horizontal="left" vertical="center" wrapText="1" indent="2"/>
      <protection locked="0"/>
    </xf>
    <xf numFmtId="164" fontId="9" fillId="0" borderId="0" xfId="0" applyNumberFormat="1" applyFont="1" applyAlignment="1" applyProtection="1">
      <alignment/>
      <protection locked="0"/>
    </xf>
    <xf numFmtId="164" fontId="9" fillId="0" borderId="0" xfId="84" applyNumberFormat="1" applyFont="1" applyAlignment="1" applyProtection="1">
      <alignment/>
      <protection locked="0"/>
    </xf>
    <xf numFmtId="0" fontId="16" fillId="0" borderId="37" xfId="0" applyFont="1" applyBorder="1" applyAlignment="1" applyProtection="1">
      <alignment wrapText="1"/>
      <protection locked="0"/>
    </xf>
    <xf numFmtId="0" fontId="10" fillId="0" borderId="40" xfId="0" applyFont="1" applyBorder="1" applyAlignment="1" applyProtection="1">
      <alignment wrapText="1"/>
      <protection locked="0"/>
    </xf>
    <xf numFmtId="0" fontId="10" fillId="0" borderId="41" xfId="72" applyFont="1" applyFill="1" applyBorder="1" applyAlignment="1" applyProtection="1">
      <alignment wrapText="1"/>
      <protection locked="0"/>
    </xf>
    <xf numFmtId="0" fontId="9" fillId="0" borderId="37" xfId="94" applyFont="1" applyBorder="1" applyProtection="1">
      <alignment/>
      <protection locked="0"/>
    </xf>
    <xf numFmtId="0" fontId="9" fillId="0" borderId="37" xfId="94" applyFont="1" applyFill="1" applyBorder="1" applyProtection="1">
      <alignment/>
      <protection locked="0"/>
    </xf>
    <xf numFmtId="0" fontId="16" fillId="0" borderId="0" xfId="0" applyFont="1" applyBorder="1" applyAlignment="1" applyProtection="1">
      <alignment/>
      <protection locked="0"/>
    </xf>
    <xf numFmtId="0" fontId="16" fillId="0" borderId="37" xfId="94" applyFont="1" applyFill="1" applyBorder="1" applyAlignment="1" applyProtection="1">
      <alignment horizontal="left" indent="2"/>
      <protection locked="0"/>
    </xf>
    <xf numFmtId="0" fontId="16" fillId="0" borderId="37" xfId="94" applyFont="1" applyFill="1" applyBorder="1" applyAlignment="1" applyProtection="1">
      <alignment horizontal="left" indent="5"/>
      <protection locked="0"/>
    </xf>
    <xf numFmtId="0" fontId="16" fillId="29" borderId="37" xfId="94" applyFont="1" applyFill="1" applyBorder="1" applyAlignment="1" applyProtection="1">
      <alignment horizontal="left" wrapText="1" indent="2"/>
      <protection locked="0"/>
    </xf>
    <xf numFmtId="0" fontId="16" fillId="0" borderId="37" xfId="94" applyFont="1" applyBorder="1" applyAlignment="1" applyProtection="1">
      <alignment horizontal="left" indent="2"/>
      <protection locked="0"/>
    </xf>
    <xf numFmtId="0" fontId="16" fillId="0" borderId="38" xfId="94" applyFont="1" applyBorder="1" applyAlignment="1" applyProtection="1">
      <alignment horizontal="left" indent="2"/>
      <protection locked="0"/>
    </xf>
    <xf numFmtId="0" fontId="9" fillId="29" borderId="24" xfId="0" applyFont="1" applyFill="1" applyBorder="1" applyAlignment="1" applyProtection="1">
      <alignment horizontal="left" wrapText="1"/>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left" indent="2"/>
      <protection locked="0"/>
    </xf>
    <xf numFmtId="0" fontId="9" fillId="0" borderId="16" xfId="0" applyFont="1" applyFill="1" applyBorder="1" applyAlignment="1" applyProtection="1">
      <alignment horizontal="left" indent="4"/>
      <protection locked="0"/>
    </xf>
    <xf numFmtId="0" fontId="9" fillId="0" borderId="42" xfId="94" applyFont="1" applyFill="1" applyBorder="1" applyAlignment="1" applyProtection="1">
      <alignment horizontal="left"/>
      <protection locked="0"/>
    </xf>
    <xf numFmtId="0" fontId="9" fillId="0" borderId="0" xfId="94" applyFont="1" applyFill="1" applyBorder="1" applyAlignment="1" applyProtection="1">
      <alignment horizontal="left"/>
      <protection locked="0"/>
    </xf>
    <xf numFmtId="0" fontId="9" fillId="0" borderId="0" xfId="0" applyFont="1" applyAlignment="1" applyProtection="1">
      <alignment wrapText="1"/>
      <protection locked="0"/>
    </xf>
    <xf numFmtId="0" fontId="9" fillId="29" borderId="37" xfId="58" applyFont="1" applyFill="1" applyBorder="1" applyAlignment="1" applyProtection="1">
      <alignment horizontal="left" vertical="center" wrapText="1"/>
      <protection locked="0"/>
    </xf>
    <xf numFmtId="0" fontId="9" fillId="29" borderId="37" xfId="0" applyFont="1" applyFill="1" applyBorder="1" applyAlignment="1" applyProtection="1">
      <alignment horizontal="left" wrapText="1"/>
      <protection locked="0"/>
    </xf>
    <xf numFmtId="0" fontId="9" fillId="29" borderId="37" xfId="0" applyFont="1" applyFill="1" applyBorder="1" applyAlignment="1" applyProtection="1">
      <alignment horizontal="left" vertical="center" wrapText="1"/>
      <protection locked="0"/>
    </xf>
    <xf numFmtId="0" fontId="17" fillId="0" borderId="39" xfId="0" applyFont="1" applyBorder="1" applyAlignment="1" applyProtection="1">
      <alignment wrapText="1"/>
      <protection locked="0"/>
    </xf>
    <xf numFmtId="0" fontId="5" fillId="0" borderId="0" xfId="72" applyFont="1" applyAlignment="1" applyProtection="1">
      <alignment/>
      <protection locked="0"/>
    </xf>
    <xf numFmtId="0" fontId="2" fillId="42" borderId="43" xfId="0" applyFont="1" applyFill="1" applyBorder="1" applyAlignment="1" applyProtection="1">
      <alignment horizontal="center" vertical="center"/>
      <protection locked="0"/>
    </xf>
    <xf numFmtId="0" fontId="2" fillId="42" borderId="3" xfId="0" applyFont="1" applyFill="1" applyBorder="1" applyAlignment="1" applyProtection="1">
      <alignment horizontal="center" vertical="center"/>
      <protection locked="0"/>
    </xf>
    <xf numFmtId="0" fontId="4" fillId="0" borderId="16" xfId="0" applyFont="1" applyFill="1" applyBorder="1" applyAlignment="1" applyProtection="1">
      <alignment vertical="center" wrapText="1"/>
      <protection locked="0"/>
    </xf>
    <xf numFmtId="0" fontId="2" fillId="0" borderId="28" xfId="0" applyFont="1" applyFill="1" applyBorder="1" applyAlignment="1" applyProtection="1">
      <alignment horizontal="left" vertical="center" wrapText="1" shrinkToFit="1"/>
      <protection locked="0"/>
    </xf>
    <xf numFmtId="0" fontId="2" fillId="0" borderId="16" xfId="0" applyFont="1" applyFill="1" applyBorder="1" applyAlignment="1" applyProtection="1">
      <alignment horizontal="left" vertical="center" wrapText="1" indent="2"/>
      <protection locked="0"/>
    </xf>
    <xf numFmtId="0" fontId="2" fillId="0" borderId="28" xfId="0" applyFont="1" applyBorder="1" applyAlignment="1" applyProtection="1">
      <alignment horizontal="left" wrapText="1"/>
      <protection locked="0"/>
    </xf>
    <xf numFmtId="0" fontId="2" fillId="0" borderId="16" xfId="0" applyFont="1" applyFill="1" applyBorder="1" applyAlignment="1" applyProtection="1">
      <alignment horizontal="left" wrapText="1" indent="2"/>
      <protection locked="0"/>
    </xf>
    <xf numFmtId="0" fontId="2" fillId="29" borderId="28" xfId="0" applyFont="1" applyFill="1" applyBorder="1" applyAlignment="1" applyProtection="1">
      <alignment horizontal="left" vertical="center" wrapText="1" shrinkToFit="1"/>
      <protection locked="0"/>
    </xf>
    <xf numFmtId="0" fontId="2" fillId="0" borderId="28" xfId="0" applyFont="1" applyBorder="1" applyAlignment="1" applyProtection="1">
      <alignment wrapText="1"/>
      <protection locked="0"/>
    </xf>
    <xf numFmtId="0" fontId="4" fillId="0" borderId="16"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shrinkToFit="1"/>
      <protection locked="0"/>
    </xf>
    <xf numFmtId="0" fontId="4" fillId="42" borderId="16" xfId="0" applyFont="1" applyFill="1" applyBorder="1" applyAlignment="1" applyProtection="1">
      <alignment wrapText="1"/>
      <protection locked="0"/>
    </xf>
    <xf numFmtId="0" fontId="2" fillId="42" borderId="28" xfId="0" applyFont="1" applyFill="1" applyBorder="1" applyAlignment="1" applyProtection="1">
      <alignment vertical="center" wrapText="1" shrinkToFit="1"/>
      <protection locked="0"/>
    </xf>
    <xf numFmtId="0" fontId="2" fillId="0" borderId="37" xfId="58" applyFont="1" applyFill="1" applyBorder="1" applyAlignment="1" applyProtection="1">
      <alignment horizontal="left" vertical="center" wrapText="1"/>
      <protection locked="0"/>
    </xf>
    <xf numFmtId="0" fontId="2" fillId="0" borderId="38" xfId="0" applyFont="1" applyBorder="1" applyAlignment="1" applyProtection="1">
      <alignment horizontal="left" wrapText="1"/>
      <protection locked="0"/>
    </xf>
    <xf numFmtId="0" fontId="2" fillId="0" borderId="29" xfId="0" applyFont="1" applyBorder="1" applyAlignment="1" applyProtection="1">
      <alignment wrapText="1"/>
      <protection locked="0"/>
    </xf>
    <xf numFmtId="0" fontId="2" fillId="0" borderId="0" xfId="0" applyFont="1" applyBorder="1" applyAlignment="1" applyProtection="1">
      <alignment horizontal="left" wrapText="1"/>
      <protection locked="0"/>
    </xf>
    <xf numFmtId="3" fontId="2" fillId="0" borderId="0" xfId="43" applyNumberFormat="1" applyFont="1" applyBorder="1" applyAlignment="1" applyProtection="1">
      <alignment wrapText="1"/>
      <protection locked="0"/>
    </xf>
    <xf numFmtId="0" fontId="2" fillId="0" borderId="0" xfId="0" applyFont="1" applyBorder="1" applyAlignment="1" applyProtection="1">
      <alignment wrapText="1"/>
      <protection locked="0"/>
    </xf>
    <xf numFmtId="0" fontId="4" fillId="42" borderId="0" xfId="72" applyFont="1" applyFill="1" applyAlignment="1" applyProtection="1">
      <alignment wrapText="1"/>
      <protection locked="0"/>
    </xf>
    <xf numFmtId="164" fontId="2" fillId="42" borderId="0" xfId="85" applyNumberFormat="1" applyFont="1" applyFill="1" applyBorder="1" applyAlignment="1" applyProtection="1">
      <alignment horizontal="center"/>
      <protection locked="0"/>
    </xf>
    <xf numFmtId="0" fontId="18" fillId="0" borderId="0" xfId="72" applyFont="1" applyAlignment="1" applyProtection="1">
      <alignment/>
      <protection locked="0"/>
    </xf>
    <xf numFmtId="0" fontId="9" fillId="0" borderId="14" xfId="0" applyFont="1" applyBorder="1" applyAlignment="1" applyProtection="1">
      <alignment/>
      <protection locked="0"/>
    </xf>
    <xf numFmtId="0" fontId="9" fillId="0" borderId="0" xfId="72" applyFont="1" applyFill="1" applyBorder="1" applyAlignment="1" applyProtection="1">
      <alignment horizontal="left" wrapText="1"/>
      <protection locked="0"/>
    </xf>
    <xf numFmtId="0" fontId="16"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center"/>
      <protection locked="0"/>
    </xf>
    <xf numFmtId="172" fontId="9" fillId="0" borderId="0" xfId="43" applyNumberFormat="1" applyFont="1" applyFill="1" applyBorder="1" applyAlignment="1" applyProtection="1">
      <alignment horizontal="center"/>
      <protection locked="0"/>
    </xf>
    <xf numFmtId="0" fontId="16" fillId="42" borderId="44" xfId="0" applyFont="1" applyFill="1" applyBorder="1" applyAlignment="1" applyProtection="1">
      <alignment horizontal="left" vertical="center"/>
      <protection locked="0"/>
    </xf>
    <xf numFmtId="0" fontId="10" fillId="42" borderId="45"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left" vertical="center" wrapText="1"/>
      <protection locked="0"/>
    </xf>
    <xf numFmtId="0" fontId="9" fillId="29" borderId="7" xfId="0" applyFont="1" applyFill="1" applyBorder="1" applyAlignment="1" applyProtection="1">
      <alignment horizontal="left" vertical="center" wrapText="1"/>
      <protection locked="0"/>
    </xf>
    <xf numFmtId="0" fontId="9" fillId="29" borderId="17" xfId="0" applyFont="1" applyFill="1" applyBorder="1" applyAlignment="1" applyProtection="1">
      <alignment horizontal="left" vertical="center" wrapText="1"/>
      <protection locked="0"/>
    </xf>
    <xf numFmtId="0" fontId="9" fillId="29" borderId="12" xfId="0" applyFont="1" applyFill="1" applyBorder="1" applyAlignment="1" applyProtection="1">
      <alignment horizontal="left" vertical="center" wrapText="1"/>
      <protection locked="0"/>
    </xf>
    <xf numFmtId="0" fontId="9" fillId="29" borderId="3" xfId="0" applyFont="1" applyFill="1" applyBorder="1" applyAlignment="1" applyProtection="1">
      <alignment horizontal="center" vertical="center" wrapText="1"/>
      <protection locked="0"/>
    </xf>
    <xf numFmtId="174" fontId="9" fillId="29" borderId="3" xfId="43" applyNumberFormat="1" applyFont="1" applyFill="1" applyBorder="1" applyAlignment="1" applyProtection="1">
      <alignment horizontal="center" vertical="center" wrapText="1"/>
      <protection locked="0"/>
    </xf>
    <xf numFmtId="164" fontId="9" fillId="29" borderId="28" xfId="84" applyNumberFormat="1"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protection locked="0"/>
    </xf>
    <xf numFmtId="174" fontId="9" fillId="0" borderId="3" xfId="43" applyNumberFormat="1" applyFont="1" applyFill="1" applyBorder="1" applyAlignment="1" applyProtection="1">
      <alignment horizontal="center" vertical="center" wrapText="1"/>
      <protection locked="0"/>
    </xf>
    <xf numFmtId="164" fontId="9" fillId="0" borderId="28" xfId="84"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9" fillId="0" borderId="8" xfId="0" applyFont="1" applyBorder="1" applyAlignment="1" applyProtection="1">
      <alignment horizontal="center" vertical="center"/>
      <protection locked="0"/>
    </xf>
    <xf numFmtId="174" fontId="9" fillId="0" borderId="8" xfId="43" applyNumberFormat="1" applyFont="1" applyBorder="1" applyAlignment="1" applyProtection="1">
      <alignment horizontal="center" vertical="center"/>
      <protection locked="0"/>
    </xf>
    <xf numFmtId="164" fontId="9" fillId="0" borderId="46" xfId="84" applyNumberFormat="1" applyFont="1" applyBorder="1" applyAlignment="1" applyProtection="1">
      <alignment horizontal="center" vertical="center"/>
      <protection locked="0"/>
    </xf>
    <xf numFmtId="0" fontId="16" fillId="0" borderId="42" xfId="0" applyFont="1" applyBorder="1" applyAlignment="1" applyProtection="1">
      <alignment horizontal="left" vertical="center" wrapText="1"/>
      <protection locked="0"/>
    </xf>
    <xf numFmtId="0" fontId="9" fillId="0" borderId="15" xfId="0" applyFont="1" applyBorder="1" applyAlignment="1" applyProtection="1">
      <alignment horizontal="center" vertical="center"/>
      <protection locked="0"/>
    </xf>
    <xf numFmtId="174" fontId="9" fillId="0" borderId="15" xfId="43" applyNumberFormat="1" applyFont="1" applyBorder="1" applyAlignment="1" applyProtection="1">
      <alignment horizontal="center" vertical="center"/>
      <protection locked="0"/>
    </xf>
    <xf numFmtId="164" fontId="9" fillId="0" borderId="29" xfId="84"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wrapText="1"/>
      <protection locked="0"/>
    </xf>
    <xf numFmtId="0" fontId="9" fillId="0" borderId="0" xfId="0" applyFont="1" applyBorder="1" applyAlignment="1" applyProtection="1">
      <alignment horizontal="center"/>
      <protection locked="0"/>
    </xf>
    <xf numFmtId="172" fontId="9" fillId="0" borderId="0" xfId="43" applyNumberFormat="1" applyFont="1" applyBorder="1" applyAlignment="1" applyProtection="1">
      <alignment horizontal="center"/>
      <protection locked="0"/>
    </xf>
    <xf numFmtId="0" fontId="10" fillId="0" borderId="0" xfId="0" applyFont="1" applyBorder="1" applyAlignment="1" applyProtection="1">
      <alignment horizontal="left" vertical="center" wrapText="1"/>
      <protection locked="0"/>
    </xf>
    <xf numFmtId="0" fontId="10" fillId="42" borderId="3" xfId="0" applyFont="1" applyFill="1" applyBorder="1" applyAlignment="1" applyProtection="1">
      <alignment horizontal="center" vertical="center" wrapText="1"/>
      <protection locked="0"/>
    </xf>
    <xf numFmtId="0" fontId="10" fillId="42" borderId="28" xfId="0" applyFont="1" applyFill="1" applyBorder="1" applyAlignment="1" applyProtection="1">
      <alignment horizontal="center" vertical="center" wrapText="1"/>
      <protection locked="0"/>
    </xf>
    <xf numFmtId="0" fontId="9" fillId="42" borderId="3" xfId="0" applyFont="1" applyFill="1" applyBorder="1" applyAlignment="1" applyProtection="1">
      <alignment horizontal="center" vertical="center" wrapText="1"/>
      <protection locked="0"/>
    </xf>
    <xf numFmtId="0" fontId="9" fillId="42" borderId="28" xfId="0" applyFont="1" applyFill="1" applyBorder="1" applyAlignment="1" applyProtection="1">
      <alignment horizontal="center" vertical="center" wrapText="1"/>
      <protection locked="0"/>
    </xf>
    <xf numFmtId="0" fontId="16" fillId="0" borderId="37"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3" fontId="9" fillId="0" borderId="3" xfId="43" applyNumberFormat="1" applyFont="1" applyBorder="1" applyAlignment="1" applyProtection="1">
      <alignment horizontal="center" vertical="center" wrapText="1"/>
      <protection locked="0"/>
    </xf>
    <xf numFmtId="3" fontId="9" fillId="0" borderId="3" xfId="0" applyNumberFormat="1" applyFont="1" applyFill="1" applyBorder="1" applyAlignment="1" applyProtection="1">
      <alignment horizontal="center" vertical="center" wrapText="1"/>
      <protection locked="0"/>
    </xf>
    <xf numFmtId="175" fontId="9"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shrinkToFit="1"/>
      <protection locked="0"/>
    </xf>
    <xf numFmtId="0" fontId="9" fillId="0" borderId="28" xfId="0" applyFont="1" applyFill="1" applyBorder="1" applyAlignment="1" applyProtection="1">
      <alignment horizontal="center" vertical="center"/>
      <protection locked="0"/>
    </xf>
    <xf numFmtId="0" fontId="16" fillId="0" borderId="37" xfId="0" applyFont="1" applyBorder="1" applyAlignment="1" applyProtection="1">
      <alignment horizontal="left" vertical="center"/>
      <protection locked="0"/>
    </xf>
    <xf numFmtId="14" fontId="9" fillId="0" borderId="3" xfId="0" applyNumberFormat="1" applyFont="1" applyBorder="1" applyAlignment="1" applyProtection="1">
      <alignment horizontal="center" vertical="center" wrapText="1"/>
      <protection locked="0"/>
    </xf>
    <xf numFmtId="0" fontId="10" fillId="0" borderId="37" xfId="0" applyFont="1" applyBorder="1" applyAlignment="1" applyProtection="1">
      <alignment horizontal="left" vertical="center" wrapText="1"/>
      <protection locked="0"/>
    </xf>
    <xf numFmtId="3" fontId="9" fillId="0" borderId="3" xfId="0" applyNumberFormat="1" applyFont="1" applyBorder="1" applyAlignment="1" applyProtection="1">
      <alignment horizontal="center" vertical="center" wrapText="1"/>
      <protection locked="0"/>
    </xf>
    <xf numFmtId="175" fontId="9" fillId="0" borderId="3" xfId="0" applyNumberFormat="1"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shrinkToFit="1"/>
      <protection locked="0"/>
    </xf>
    <xf numFmtId="0" fontId="9" fillId="0" borderId="28"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3" fontId="9" fillId="0" borderId="3" xfId="43" applyNumberFormat="1" applyFont="1" applyBorder="1" applyAlignment="1" applyProtection="1">
      <alignment horizontal="center" vertical="center"/>
      <protection locked="0"/>
    </xf>
    <xf numFmtId="3" fontId="9" fillId="0" borderId="3" xfId="0" applyNumberFormat="1" applyFont="1" applyBorder="1" applyAlignment="1" applyProtection="1">
      <alignment horizontal="center" vertical="center"/>
      <protection locked="0"/>
    </xf>
    <xf numFmtId="175" fontId="9" fillId="0" borderId="3" xfId="0" applyNumberFormat="1" applyFont="1" applyBorder="1" applyAlignment="1" applyProtection="1">
      <alignment horizontal="center" vertical="center"/>
      <protection locked="0"/>
    </xf>
    <xf numFmtId="0" fontId="10" fillId="0" borderId="37" xfId="0" applyFont="1" applyBorder="1" applyAlignment="1" applyProtection="1">
      <alignment horizontal="left" vertical="center"/>
      <protection locked="0"/>
    </xf>
    <xf numFmtId="0" fontId="16" fillId="0" borderId="16"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9" fillId="0" borderId="15" xfId="0" applyFont="1" applyBorder="1" applyAlignment="1" applyProtection="1">
      <alignment horizontal="center" vertical="center" wrapText="1"/>
      <protection locked="0"/>
    </xf>
    <xf numFmtId="3" fontId="9" fillId="0" borderId="15" xfId="43" applyNumberFormat="1" applyFont="1" applyBorder="1" applyAlignment="1" applyProtection="1">
      <alignment horizontal="center" vertical="center"/>
      <protection locked="0"/>
    </xf>
    <xf numFmtId="3" fontId="9" fillId="0" borderId="15" xfId="0" applyNumberFormat="1" applyFont="1" applyBorder="1" applyAlignment="1" applyProtection="1">
      <alignment horizontal="center" vertical="center"/>
      <protection locked="0"/>
    </xf>
    <xf numFmtId="17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left" vertical="center" wrapText="1" shrinkToFit="1"/>
      <protection locked="0"/>
    </xf>
    <xf numFmtId="0" fontId="9" fillId="0" borderId="29"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9" fillId="0" borderId="0" xfId="0" applyFont="1" applyBorder="1" applyAlignment="1" applyProtection="1">
      <alignment horizontal="left"/>
      <protection locked="0"/>
    </xf>
    <xf numFmtId="0" fontId="10" fillId="42" borderId="0" xfId="72" applyFont="1" applyFill="1" applyAlignment="1" applyProtection="1">
      <alignment wrapText="1"/>
      <protection locked="0"/>
    </xf>
    <xf numFmtId="164" fontId="9" fillId="42" borderId="0" xfId="85" applyNumberFormat="1" applyFont="1" applyFill="1" applyBorder="1" applyAlignment="1" applyProtection="1">
      <alignment horizontal="center"/>
      <protection locked="0"/>
    </xf>
    <xf numFmtId="164" fontId="16" fillId="0" borderId="0" xfId="84" applyNumberFormat="1" applyFont="1" applyAlignment="1" applyProtection="1">
      <alignment/>
      <protection locked="0"/>
    </xf>
    <xf numFmtId="0" fontId="10" fillId="0" borderId="0" xfId="72" applyFont="1" applyAlignment="1" applyProtection="1">
      <alignment/>
      <protection locked="0"/>
    </xf>
    <xf numFmtId="0" fontId="16" fillId="0" borderId="0" xfId="72" applyFont="1" applyFill="1" applyBorder="1" applyAlignment="1" applyProtection="1">
      <alignment horizontal="left"/>
      <protection locked="0"/>
    </xf>
    <xf numFmtId="164" fontId="16" fillId="42" borderId="12" xfId="84" applyNumberFormat="1" applyFont="1" applyFill="1" applyBorder="1" applyAlignment="1" applyProtection="1">
      <alignment horizontal="center" vertical="center" wrapText="1"/>
      <protection locked="0"/>
    </xf>
    <xf numFmtId="164" fontId="17" fillId="42" borderId="0" xfId="84" applyNumberFormat="1" applyFont="1" applyFill="1" applyAlignment="1" applyProtection="1">
      <alignment wrapText="1"/>
      <protection locked="0"/>
    </xf>
    <xf numFmtId="0" fontId="17" fillId="42" borderId="0" xfId="72" applyFont="1" applyFill="1" applyAlignment="1" applyProtection="1">
      <alignment wrapText="1"/>
      <protection locked="0"/>
    </xf>
    <xf numFmtId="0" fontId="12" fillId="0" borderId="0" xfId="73" applyFont="1" applyFill="1" applyBorder="1" applyProtection="1">
      <alignment/>
      <protection locked="0"/>
    </xf>
    <xf numFmtId="0" fontId="9" fillId="0" borderId="0" xfId="73" applyFont="1" applyFill="1" applyBorder="1" applyAlignment="1" applyProtection="1">
      <alignment/>
      <protection locked="0"/>
    </xf>
    <xf numFmtId="0" fontId="9" fillId="0" borderId="0" xfId="73" applyFont="1" applyFill="1" applyBorder="1" applyAlignment="1" applyProtection="1">
      <alignment horizontal="right"/>
      <protection locked="0"/>
    </xf>
    <xf numFmtId="0" fontId="9" fillId="0" borderId="0" xfId="73" applyFont="1" applyFill="1" applyBorder="1" applyProtection="1">
      <alignment/>
      <protection locked="0"/>
    </xf>
    <xf numFmtId="0" fontId="9" fillId="0" borderId="0" xfId="73" applyFont="1" applyBorder="1" applyProtection="1">
      <alignment/>
      <protection locked="0"/>
    </xf>
    <xf numFmtId="0" fontId="10" fillId="0" borderId="0" xfId="73" applyFont="1" applyFill="1" applyBorder="1" applyAlignment="1" applyProtection="1">
      <alignment horizontal="left" vertical="center"/>
      <protection locked="0"/>
    </xf>
    <xf numFmtId="0" fontId="10" fillId="0" borderId="0" xfId="73" applyFont="1" applyFill="1" applyBorder="1" applyProtection="1">
      <alignment/>
      <protection locked="0"/>
    </xf>
    <xf numFmtId="0" fontId="9" fillId="0" borderId="0" xfId="72" applyFont="1" applyAlignment="1" applyProtection="1">
      <alignment/>
      <protection locked="0"/>
    </xf>
    <xf numFmtId="0" fontId="9" fillId="0" borderId="0" xfId="73" applyFont="1" applyFill="1" applyBorder="1" applyAlignment="1" applyProtection="1">
      <alignment horizontal="center" wrapText="1"/>
      <protection locked="0"/>
    </xf>
    <xf numFmtId="0" fontId="9" fillId="0" borderId="14" xfId="72" applyFont="1" applyFill="1" applyBorder="1" applyAlignment="1" applyProtection="1">
      <alignment horizontal="left"/>
      <protection locked="0"/>
    </xf>
    <xf numFmtId="0" fontId="9" fillId="0" borderId="0" xfId="72" applyFont="1" applyFill="1" applyBorder="1" applyAlignment="1" applyProtection="1">
      <alignment horizontal="left"/>
      <protection locked="0"/>
    </xf>
    <xf numFmtId="0" fontId="12" fillId="0" borderId="0" xfId="73" applyFont="1" applyFill="1" applyBorder="1" applyAlignment="1" applyProtection="1">
      <alignment horizontal="left" wrapText="1"/>
      <protection locked="0"/>
    </xf>
    <xf numFmtId="0" fontId="10" fillId="0" borderId="0" xfId="73" applyFont="1" applyFill="1" applyBorder="1" applyAlignment="1" applyProtection="1">
      <alignment horizontal="right" vertical="center" wrapText="1"/>
      <protection locked="0"/>
    </xf>
    <xf numFmtId="0" fontId="9" fillId="0" borderId="0" xfId="73" applyFont="1" applyFill="1" applyBorder="1" applyAlignment="1" applyProtection="1">
      <alignment horizontal="center" vertical="center" wrapText="1"/>
      <protection locked="0"/>
    </xf>
    <xf numFmtId="0" fontId="10" fillId="42" borderId="47" xfId="73" applyFont="1" applyFill="1" applyBorder="1" applyAlignment="1" applyProtection="1">
      <alignment horizontal="center" wrapText="1"/>
      <protection locked="0"/>
    </xf>
    <xf numFmtId="0" fontId="10" fillId="42" borderId="33" xfId="73" applyFont="1" applyFill="1" applyBorder="1" applyAlignment="1" applyProtection="1">
      <alignment horizontal="center" vertical="center" wrapText="1"/>
      <protection locked="0"/>
    </xf>
    <xf numFmtId="2" fontId="9" fillId="42" borderId="8" xfId="73" applyNumberFormat="1" applyFont="1" applyFill="1" applyBorder="1" applyAlignment="1" applyProtection="1">
      <alignment vertical="center" wrapText="1"/>
      <protection locked="0"/>
    </xf>
    <xf numFmtId="0" fontId="9" fillId="42" borderId="33" xfId="73" applyFont="1" applyFill="1" applyBorder="1" applyAlignment="1" applyProtection="1">
      <alignment horizontal="center"/>
      <protection locked="0"/>
    </xf>
    <xf numFmtId="2" fontId="9" fillId="42" borderId="3" xfId="73" applyNumberFormat="1" applyFont="1" applyFill="1" applyBorder="1" applyAlignment="1" applyProtection="1">
      <alignment horizontal="center" vertical="center" wrapText="1"/>
      <protection locked="0"/>
    </xf>
    <xf numFmtId="2" fontId="9" fillId="42" borderId="28" xfId="73" applyNumberFormat="1" applyFont="1" applyFill="1" applyBorder="1" applyAlignment="1" applyProtection="1">
      <alignment horizontal="center" vertical="center" wrapText="1"/>
      <protection locked="0"/>
    </xf>
    <xf numFmtId="0" fontId="9" fillId="42" borderId="48" xfId="73" applyFont="1" applyFill="1" applyBorder="1" applyAlignment="1" applyProtection="1">
      <alignment horizontal="center" wrapText="1"/>
      <protection locked="0"/>
    </xf>
    <xf numFmtId="0" fontId="9" fillId="0" borderId="0" xfId="73" applyFont="1" applyFill="1" applyBorder="1" applyAlignment="1" applyProtection="1">
      <alignment wrapText="1"/>
      <protection locked="0"/>
    </xf>
    <xf numFmtId="0" fontId="10" fillId="0" borderId="37" xfId="73" applyFont="1" applyFill="1" applyBorder="1" applyAlignment="1" applyProtection="1">
      <alignment horizontal="center" vertical="center" wrapText="1"/>
      <protection locked="0"/>
    </xf>
    <xf numFmtId="3" fontId="9" fillId="0" borderId="33" xfId="73" applyNumberFormat="1" applyFont="1" applyFill="1" applyBorder="1" applyAlignment="1" applyProtection="1">
      <alignment horizontal="center" vertical="center" wrapText="1"/>
      <protection locked="0"/>
    </xf>
    <xf numFmtId="3" fontId="19" fillId="0" borderId="49" xfId="0" applyNumberFormat="1" applyFont="1" applyFill="1" applyBorder="1" applyAlignment="1" applyProtection="1">
      <alignment horizontal="center" wrapText="1"/>
      <protection locked="0"/>
    </xf>
    <xf numFmtId="0" fontId="10" fillId="0" borderId="37" xfId="73" applyFont="1" applyFill="1" applyBorder="1" applyProtection="1">
      <alignment/>
      <protection locked="0"/>
    </xf>
    <xf numFmtId="3" fontId="9" fillId="31" borderId="3" xfId="73" applyNumberFormat="1" applyFont="1" applyFill="1" applyBorder="1" applyAlignment="1" applyProtection="1">
      <alignment horizontal="center"/>
      <protection locked="0"/>
    </xf>
    <xf numFmtId="3" fontId="9" fillId="31" borderId="28" xfId="73" applyNumberFormat="1" applyFont="1" applyFill="1" applyBorder="1" applyAlignment="1" applyProtection="1">
      <alignment horizontal="center"/>
      <protection locked="0"/>
    </xf>
    <xf numFmtId="0" fontId="10" fillId="0" borderId="0" xfId="73" applyFont="1" applyBorder="1" applyProtection="1">
      <alignment/>
      <protection locked="0"/>
    </xf>
    <xf numFmtId="3" fontId="19" fillId="31" borderId="49" xfId="0" applyNumberFormat="1" applyFont="1" applyFill="1" applyBorder="1" applyAlignment="1" applyProtection="1">
      <alignment horizontal="center"/>
      <protection locked="0"/>
    </xf>
    <xf numFmtId="0" fontId="10" fillId="0" borderId="40" xfId="73" applyFont="1" applyFill="1" applyBorder="1" applyAlignment="1" applyProtection="1">
      <alignment horizontal="center" vertical="center" wrapText="1"/>
      <protection locked="0"/>
    </xf>
    <xf numFmtId="0" fontId="10" fillId="0" borderId="38" xfId="73" applyFont="1" applyFill="1" applyBorder="1" applyProtection="1">
      <alignment/>
      <protection locked="0"/>
    </xf>
    <xf numFmtId="3" fontId="19" fillId="31" borderId="50" xfId="0" applyNumberFormat="1" applyFont="1" applyFill="1" applyBorder="1" applyAlignment="1" applyProtection="1">
      <alignment horizontal="center"/>
      <protection locked="0"/>
    </xf>
    <xf numFmtId="3" fontId="10" fillId="0" borderId="0" xfId="73" applyNumberFormat="1" applyFont="1" applyFill="1" applyBorder="1" applyAlignment="1" applyProtection="1">
      <alignment horizontal="center" vertical="center" wrapText="1"/>
      <protection locked="0"/>
    </xf>
    <xf numFmtId="3" fontId="10" fillId="0" borderId="0" xfId="73" applyNumberFormat="1" applyFont="1" applyFill="1" applyBorder="1" applyAlignment="1" applyProtection="1">
      <alignment horizontal="right" vertical="center" wrapText="1"/>
      <protection locked="0"/>
    </xf>
    <xf numFmtId="3" fontId="10" fillId="0" borderId="51" xfId="73" applyNumberFormat="1" applyFont="1" applyFill="1" applyBorder="1" applyAlignment="1" applyProtection="1">
      <alignment horizontal="right" vertical="center" wrapText="1"/>
      <protection locked="0"/>
    </xf>
    <xf numFmtId="3" fontId="20" fillId="0" borderId="52" xfId="0" applyNumberFormat="1" applyFont="1" applyFill="1" applyBorder="1" applyAlignment="1" applyProtection="1">
      <alignment horizontal="center" vertical="center" wrapText="1"/>
      <protection locked="0"/>
    </xf>
    <xf numFmtId="3" fontId="20" fillId="31" borderId="53" xfId="0" applyNumberFormat="1" applyFont="1" applyFill="1" applyBorder="1" applyAlignment="1" applyProtection="1">
      <alignment horizontal="center" vertical="center" wrapText="1"/>
      <protection locked="0"/>
    </xf>
    <xf numFmtId="3" fontId="20" fillId="31" borderId="54"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wrapText="1"/>
      <protection locked="0"/>
    </xf>
    <xf numFmtId="3" fontId="20" fillId="31" borderId="55" xfId="0" applyNumberFormat="1" applyFont="1" applyFill="1" applyBorder="1" applyAlignment="1" applyProtection="1">
      <alignment horizontal="center" vertical="center" wrapText="1"/>
      <protection locked="0"/>
    </xf>
    <xf numFmtId="0" fontId="20" fillId="0" borderId="56"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10" fillId="42" borderId="58" xfId="0" applyFont="1" applyFill="1" applyBorder="1" applyAlignment="1" applyProtection="1">
      <alignment horizontal="center" vertical="center" wrapText="1"/>
      <protection locked="0"/>
    </xf>
    <xf numFmtId="0" fontId="10" fillId="0" borderId="26" xfId="72" applyFont="1" applyFill="1" applyBorder="1" applyAlignment="1" applyProtection="1">
      <alignment wrapText="1"/>
      <protection locked="0"/>
    </xf>
    <xf numFmtId="0" fontId="9" fillId="0" borderId="16" xfId="0" applyFont="1" applyBorder="1" applyAlignment="1" applyProtection="1">
      <alignment wrapText="1"/>
      <protection locked="0"/>
    </xf>
    <xf numFmtId="164" fontId="9" fillId="0" borderId="32" xfId="84" applyNumberFormat="1" applyFont="1" applyFill="1" applyBorder="1" applyAlignment="1" applyProtection="1">
      <alignment horizontal="center" vertical="center" wrapText="1"/>
      <protection locked="0"/>
    </xf>
    <xf numFmtId="3" fontId="9" fillId="0" borderId="59" xfId="72" applyNumberFormat="1" applyFont="1" applyFill="1" applyBorder="1" applyAlignment="1" applyProtection="1">
      <alignment horizontal="center" vertical="center" wrapText="1"/>
      <protection locked="0"/>
    </xf>
    <xf numFmtId="174" fontId="2" fillId="0" borderId="3" xfId="43" applyNumberFormat="1" applyFont="1" applyBorder="1" applyAlignment="1" applyProtection="1">
      <alignment horizontal="right"/>
      <protection locked="0"/>
    </xf>
    <xf numFmtId="174" fontId="21" fillId="29" borderId="33" xfId="43" applyNumberFormat="1" applyFont="1" applyFill="1" applyBorder="1" applyAlignment="1" applyProtection="1">
      <alignment horizontal="right"/>
      <protection locked="0"/>
    </xf>
    <xf numFmtId="174" fontId="21" fillId="0" borderId="3" xfId="43" applyNumberFormat="1" applyFont="1" applyBorder="1" applyAlignment="1" applyProtection="1">
      <alignment horizontal="right"/>
      <protection locked="0"/>
    </xf>
    <xf numFmtId="174" fontId="2" fillId="0" borderId="3" xfId="43" applyNumberFormat="1" applyFont="1" applyFill="1" applyBorder="1" applyAlignment="1" applyProtection="1">
      <alignment horizontal="right" wrapText="1"/>
      <protection locked="0"/>
    </xf>
    <xf numFmtId="174" fontId="21" fillId="0" borderId="3" xfId="43" applyNumberFormat="1" applyFont="1" applyFill="1" applyBorder="1" applyAlignment="1" applyProtection="1">
      <alignment horizontal="right" wrapText="1"/>
      <protection locked="0"/>
    </xf>
    <xf numFmtId="174" fontId="21" fillId="29" borderId="34" xfId="43" applyNumberFormat="1" applyFont="1" applyFill="1" applyBorder="1" applyAlignment="1" applyProtection="1">
      <alignment horizontal="right"/>
      <protection locked="0"/>
    </xf>
    <xf numFmtId="174" fontId="21" fillId="0" borderId="28" xfId="43" applyNumberFormat="1" applyFont="1" applyFill="1" applyBorder="1" applyAlignment="1" applyProtection="1">
      <alignment horizontal="right" wrapText="1"/>
      <protection locked="0"/>
    </xf>
    <xf numFmtId="174" fontId="2" fillId="0" borderId="28" xfId="43" applyNumberFormat="1" applyFont="1" applyFill="1" applyBorder="1" applyAlignment="1" applyProtection="1">
      <alignment horizontal="right" wrapText="1"/>
      <protection locked="0"/>
    </xf>
    <xf numFmtId="0" fontId="9" fillId="0" borderId="0" xfId="0" applyFont="1" applyAlignment="1" applyProtection="1">
      <alignment/>
      <protection locked="0"/>
    </xf>
    <xf numFmtId="0" fontId="10" fillId="0" borderId="0" xfId="72" applyFont="1" applyAlignment="1" applyProtection="1">
      <alignment/>
      <protection locked="0"/>
    </xf>
    <xf numFmtId="0" fontId="9" fillId="0" borderId="0" xfId="72" applyFont="1" applyAlignment="1" applyProtection="1">
      <alignment wrapText="1"/>
      <protection locked="0"/>
    </xf>
    <xf numFmtId="0" fontId="9" fillId="0" borderId="14" xfId="72" applyFont="1" applyFill="1" applyBorder="1" applyAlignment="1" applyProtection="1">
      <alignment horizontal="left" wrapText="1"/>
      <protection locked="0"/>
    </xf>
    <xf numFmtId="0" fontId="9" fillId="0" borderId="14" xfId="0" applyFont="1" applyBorder="1" applyAlignment="1" applyProtection="1">
      <alignment/>
      <protection locked="0"/>
    </xf>
    <xf numFmtId="0" fontId="9" fillId="0" borderId="0" xfId="72" applyFont="1" applyFill="1" applyBorder="1" applyAlignment="1" applyProtection="1">
      <alignment horizontal="left" wrapText="1"/>
      <protection locked="0"/>
    </xf>
    <xf numFmtId="0" fontId="9" fillId="0" borderId="0" xfId="0" applyFont="1" applyBorder="1" applyAlignment="1" applyProtection="1">
      <alignment/>
      <protection locked="0"/>
    </xf>
    <xf numFmtId="0" fontId="9" fillId="42" borderId="60" xfId="0" applyFont="1" applyFill="1" applyBorder="1" applyAlignment="1" applyProtection="1">
      <alignment wrapText="1"/>
      <protection locked="0"/>
    </xf>
    <xf numFmtId="0" fontId="9" fillId="0" borderId="0" xfId="0" applyFont="1" applyAlignment="1" applyProtection="1">
      <alignment wrapText="1"/>
      <protection locked="0"/>
    </xf>
    <xf numFmtId="0" fontId="9" fillId="42" borderId="20" xfId="0" applyFont="1" applyFill="1" applyBorder="1" applyAlignment="1" applyProtection="1">
      <alignment wrapText="1"/>
      <protection locked="0"/>
    </xf>
    <xf numFmtId="0" fontId="10" fillId="42" borderId="61" xfId="0" applyFont="1" applyFill="1" applyBorder="1" applyAlignment="1" applyProtection="1">
      <alignment horizontal="center" vertical="center" wrapText="1"/>
      <protection locked="0"/>
    </xf>
    <xf numFmtId="0" fontId="9" fillId="42" borderId="24" xfId="0" applyFont="1" applyFill="1" applyBorder="1" applyAlignment="1" applyProtection="1">
      <alignment wrapText="1"/>
      <protection locked="0"/>
    </xf>
    <xf numFmtId="0" fontId="10" fillId="42" borderId="33" xfId="0" applyFont="1" applyFill="1" applyBorder="1" applyAlignment="1" applyProtection="1">
      <alignment horizontal="center" vertical="center" wrapText="1"/>
      <protection locked="0"/>
    </xf>
    <xf numFmtId="0" fontId="10" fillId="42" borderId="33" xfId="0" applyFont="1" applyFill="1" applyBorder="1" applyAlignment="1" applyProtection="1">
      <alignment horizontal="justify" vertical="center" wrapText="1"/>
      <protection locked="0"/>
    </xf>
    <xf numFmtId="0" fontId="10" fillId="0" borderId="37" xfId="0" applyFont="1" applyBorder="1" applyAlignment="1" applyProtection="1">
      <alignment horizontal="left" vertical="center" wrapText="1"/>
      <protection locked="0"/>
    </xf>
    <xf numFmtId="3" fontId="9" fillId="0" borderId="3" xfId="0" applyNumberFormat="1" applyFont="1" applyBorder="1" applyAlignment="1" applyProtection="1">
      <alignment/>
      <protection locked="0"/>
    </xf>
    <xf numFmtId="3" fontId="9" fillId="0" borderId="33" xfId="0" applyNumberFormat="1" applyFont="1" applyBorder="1" applyAlignment="1" applyProtection="1">
      <alignment/>
      <protection locked="0"/>
    </xf>
    <xf numFmtId="3" fontId="9" fillId="0" borderId="7" xfId="0" applyNumberFormat="1" applyFont="1" applyBorder="1" applyAlignment="1" applyProtection="1">
      <alignment/>
      <protection locked="0"/>
    </xf>
    <xf numFmtId="3" fontId="10" fillId="0" borderId="49" xfId="0" applyNumberFormat="1" applyFont="1" applyBorder="1" applyAlignment="1" applyProtection="1">
      <alignment/>
      <protection locked="0"/>
    </xf>
    <xf numFmtId="0" fontId="10" fillId="0" borderId="37"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3" fontId="9" fillId="0" borderId="15" xfId="0" applyNumberFormat="1" applyFont="1" applyBorder="1" applyAlignment="1" applyProtection="1">
      <alignment/>
      <protection locked="0"/>
    </xf>
    <xf numFmtId="3" fontId="9" fillId="0" borderId="62" xfId="0" applyNumberFormat="1" applyFont="1" applyBorder="1" applyAlignment="1" applyProtection="1">
      <alignment/>
      <protection locked="0"/>
    </xf>
    <xf numFmtId="3" fontId="10" fillId="0" borderId="50" xfId="0" applyNumberFormat="1" applyFont="1" applyBorder="1" applyAlignment="1" applyProtection="1">
      <alignment/>
      <protection locked="0"/>
    </xf>
    <xf numFmtId="0" fontId="10" fillId="0" borderId="40" xfId="0" applyFont="1" applyBorder="1" applyAlignment="1" applyProtection="1">
      <alignment horizontal="left" wrapText="1"/>
      <protection locked="0"/>
    </xf>
    <xf numFmtId="3" fontId="9" fillId="0" borderId="63" xfId="0" applyNumberFormat="1" applyFont="1" applyBorder="1" applyAlignment="1" applyProtection="1">
      <alignment/>
      <protection locked="0"/>
    </xf>
    <xf numFmtId="0" fontId="10" fillId="0" borderId="57" xfId="0" applyFont="1" applyBorder="1" applyAlignment="1" applyProtection="1">
      <alignment horizontal="left" wrapText="1"/>
      <protection locked="0"/>
    </xf>
    <xf numFmtId="3" fontId="9" fillId="0" borderId="8" xfId="0" applyNumberFormat="1" applyFont="1" applyBorder="1" applyAlignment="1" applyProtection="1">
      <alignment/>
      <protection locked="0"/>
    </xf>
    <xf numFmtId="3" fontId="9" fillId="0" borderId="61" xfId="0" applyNumberFormat="1" applyFont="1" applyBorder="1" applyAlignment="1" applyProtection="1">
      <alignment/>
      <protection locked="0"/>
    </xf>
    <xf numFmtId="3" fontId="9" fillId="0" borderId="43" xfId="0" applyNumberFormat="1" applyFont="1" applyBorder="1" applyAlignment="1" applyProtection="1">
      <alignment/>
      <protection locked="0"/>
    </xf>
    <xf numFmtId="0" fontId="10" fillId="0" borderId="52" xfId="0" applyFont="1" applyBorder="1" applyAlignment="1" applyProtection="1">
      <alignment horizontal="left" wrapText="1"/>
      <protection locked="0"/>
    </xf>
    <xf numFmtId="3" fontId="9" fillId="0" borderId="53" xfId="0" applyNumberFormat="1" applyFont="1" applyBorder="1" applyAlignment="1" applyProtection="1">
      <alignment/>
      <protection locked="0"/>
    </xf>
    <xf numFmtId="3" fontId="10" fillId="29" borderId="54" xfId="0" applyNumberFormat="1" applyFont="1" applyFill="1" applyBorder="1" applyAlignment="1" applyProtection="1">
      <alignment/>
      <protection locked="0"/>
    </xf>
    <xf numFmtId="0" fontId="10" fillId="42" borderId="0" xfId="72" applyFont="1" applyFill="1" applyAlignment="1" applyProtection="1">
      <alignment horizontal="left" wrapText="1"/>
      <protection locked="0"/>
    </xf>
    <xf numFmtId="0" fontId="10" fillId="42" borderId="0" xfId="72" applyFont="1" applyFill="1" applyAlignment="1" applyProtection="1">
      <alignment wrapText="1"/>
      <protection locked="0"/>
    </xf>
    <xf numFmtId="0" fontId="9" fillId="29" borderId="0" xfId="0" applyFont="1" applyFill="1" applyAlignment="1" applyProtection="1">
      <alignment/>
      <protection locked="0"/>
    </xf>
    <xf numFmtId="9" fontId="16" fillId="0" borderId="3" xfId="84" applyFont="1" applyBorder="1" applyAlignment="1" applyProtection="1">
      <alignment/>
      <protection locked="0"/>
    </xf>
    <xf numFmtId="9" fontId="16" fillId="0" borderId="15" xfId="84" applyFont="1" applyBorder="1" applyAlignment="1" applyProtection="1">
      <alignment/>
      <protection locked="0"/>
    </xf>
    <xf numFmtId="9" fontId="16" fillId="0" borderId="33" xfId="84" applyFont="1" applyBorder="1" applyAlignment="1" applyProtection="1">
      <alignment/>
      <protection locked="0"/>
    </xf>
    <xf numFmtId="9" fontId="16" fillId="0" borderId="8" xfId="84" applyFont="1" applyBorder="1" applyAlignment="1" applyProtection="1">
      <alignment/>
      <protection locked="0"/>
    </xf>
    <xf numFmtId="9" fontId="16" fillId="0" borderId="53" xfId="84" applyFont="1" applyBorder="1" applyAlignment="1" applyProtection="1">
      <alignment/>
      <protection locked="0"/>
    </xf>
    <xf numFmtId="174" fontId="9" fillId="0" borderId="0" xfId="0" applyNumberFormat="1" applyFont="1" applyAlignment="1" applyProtection="1">
      <alignment/>
      <protection locked="0"/>
    </xf>
    <xf numFmtId="174" fontId="9" fillId="0" borderId="0" xfId="0" applyNumberFormat="1" applyFont="1" applyAlignment="1" applyProtection="1">
      <alignment/>
      <protection locked="0"/>
    </xf>
    <xf numFmtId="3" fontId="9" fillId="0" borderId="0" xfId="0" applyNumberFormat="1" applyFont="1" applyAlignment="1" applyProtection="1">
      <alignment/>
      <protection locked="0"/>
    </xf>
    <xf numFmtId="174" fontId="9" fillId="0" borderId="0" xfId="0" applyNumberFormat="1" applyFont="1" applyBorder="1" applyAlignment="1" applyProtection="1">
      <alignment/>
      <protection locked="0"/>
    </xf>
    <xf numFmtId="9" fontId="9" fillId="0" borderId="3" xfId="84" applyNumberFormat="1" applyFont="1" applyFill="1" applyBorder="1" applyAlignment="1" applyProtection="1">
      <alignment wrapText="1"/>
      <protection locked="0"/>
    </xf>
    <xf numFmtId="9" fontId="9" fillId="0" borderId="28" xfId="84" applyNumberFormat="1" applyFont="1" applyFill="1" applyBorder="1" applyAlignment="1" applyProtection="1">
      <alignment wrapText="1"/>
      <protection locked="0"/>
    </xf>
    <xf numFmtId="174" fontId="9" fillId="0" borderId="3" xfId="43" applyNumberFormat="1" applyFont="1" applyFill="1" applyBorder="1" applyAlignment="1" applyProtection="1">
      <alignment horizontal="right" wrapText="1"/>
      <protection locked="0"/>
    </xf>
    <xf numFmtId="0" fontId="16" fillId="0" borderId="20" xfId="72" applyFont="1" applyFill="1" applyBorder="1" applyAlignment="1" applyProtection="1">
      <alignment horizontal="left" vertical="center" wrapText="1" indent="1"/>
      <protection locked="0"/>
    </xf>
    <xf numFmtId="3" fontId="9" fillId="0" borderId="14" xfId="73" applyNumberFormat="1" applyFont="1" applyFill="1" applyBorder="1" applyAlignment="1" applyProtection="1">
      <alignment horizontal="center" vertical="center" wrapText="1"/>
      <protection locked="0"/>
    </xf>
    <xf numFmtId="3" fontId="16" fillId="0" borderId="21" xfId="72" applyNumberFormat="1" applyFont="1" applyFill="1" applyBorder="1" applyAlignment="1" applyProtection="1">
      <alignment horizontal="center" vertical="center" wrapText="1"/>
      <protection locked="0"/>
    </xf>
    <xf numFmtId="0" fontId="9" fillId="0" borderId="0" xfId="72" applyFont="1" applyFill="1" applyAlignment="1" applyProtection="1">
      <alignment horizontal="left" vertical="center" wrapText="1"/>
      <protection locked="0"/>
    </xf>
    <xf numFmtId="0" fontId="18" fillId="0" borderId="0" xfId="72" applyFont="1" applyAlignment="1" applyProtection="1">
      <alignment horizontal="left" wrapText="1"/>
      <protection locked="0"/>
    </xf>
    <xf numFmtId="0" fontId="9" fillId="0" borderId="14" xfId="72" applyFont="1" applyFill="1" applyBorder="1" applyAlignment="1" applyProtection="1">
      <alignment horizontal="left" wrapText="1"/>
      <protection locked="0"/>
    </xf>
    <xf numFmtId="0" fontId="9" fillId="42" borderId="0" xfId="0" applyFont="1" applyFill="1" applyAlignment="1" applyProtection="1">
      <alignment horizontal="left" wrapText="1"/>
      <protection locked="0"/>
    </xf>
    <xf numFmtId="0" fontId="10" fillId="42" borderId="64" xfId="0" applyFont="1" applyFill="1" applyBorder="1" applyAlignment="1" applyProtection="1">
      <alignment horizontal="left" wrapText="1"/>
      <protection locked="0"/>
    </xf>
    <xf numFmtId="0" fontId="10" fillId="42" borderId="40" xfId="0" applyFont="1" applyFill="1" applyBorder="1" applyAlignment="1" applyProtection="1">
      <alignment horizontal="left" wrapText="1"/>
      <protection locked="0"/>
    </xf>
    <xf numFmtId="0" fontId="10" fillId="42" borderId="45" xfId="0" applyFont="1" applyFill="1" applyBorder="1" applyAlignment="1" applyProtection="1">
      <alignment horizontal="center"/>
      <protection locked="0"/>
    </xf>
    <xf numFmtId="0" fontId="10" fillId="42" borderId="3" xfId="0" applyFont="1" applyFill="1" applyBorder="1" applyAlignment="1" applyProtection="1">
      <alignment horizontal="center"/>
      <protection locked="0"/>
    </xf>
    <xf numFmtId="0" fontId="10" fillId="42" borderId="58" xfId="0" applyFont="1" applyFill="1" applyBorder="1" applyAlignment="1" applyProtection="1">
      <alignment horizontal="center"/>
      <protection locked="0"/>
    </xf>
    <xf numFmtId="174" fontId="16" fillId="42" borderId="8" xfId="43" applyNumberFormat="1" applyFont="1" applyFill="1" applyBorder="1" applyAlignment="1" applyProtection="1">
      <alignment horizontal="center"/>
      <protection locked="0"/>
    </xf>
    <xf numFmtId="174" fontId="16" fillId="42" borderId="61" xfId="43" applyNumberFormat="1" applyFont="1" applyFill="1" applyBorder="1" applyAlignment="1" applyProtection="1">
      <alignment horizontal="center"/>
      <protection locked="0"/>
    </xf>
    <xf numFmtId="174" fontId="16" fillId="42" borderId="33" xfId="43" applyNumberFormat="1" applyFont="1" applyFill="1" applyBorder="1" applyAlignment="1" applyProtection="1">
      <alignment horizontal="center"/>
      <protection locked="0"/>
    </xf>
    <xf numFmtId="0" fontId="10" fillId="42" borderId="0" xfId="0" applyFont="1" applyFill="1" applyBorder="1" applyAlignment="1" applyProtection="1">
      <alignment horizontal="left" wrapText="1"/>
      <protection locked="0"/>
    </xf>
    <xf numFmtId="174" fontId="16" fillId="42" borderId="8" xfId="43" applyNumberFormat="1" applyFont="1" applyFill="1" applyBorder="1" applyAlignment="1" applyProtection="1">
      <alignment horizontal="right"/>
      <protection locked="0"/>
    </xf>
    <xf numFmtId="174" fontId="16" fillId="42" borderId="61" xfId="43" applyNumberFormat="1" applyFont="1" applyFill="1" applyBorder="1" applyAlignment="1" applyProtection="1">
      <alignment horizontal="right"/>
      <protection locked="0"/>
    </xf>
    <xf numFmtId="174" fontId="16" fillId="42" borderId="33" xfId="43" applyNumberFormat="1" applyFont="1" applyFill="1" applyBorder="1" applyAlignment="1" applyProtection="1">
      <alignment horizontal="right"/>
      <protection locked="0"/>
    </xf>
    <xf numFmtId="0" fontId="10" fillId="42" borderId="0" xfId="0" applyFont="1" applyFill="1" applyAlignment="1" applyProtection="1">
      <alignment horizontal="left" wrapText="1"/>
      <protection locked="0"/>
    </xf>
    <xf numFmtId="0" fontId="9" fillId="0" borderId="0" xfId="72" applyFont="1" applyFill="1" applyAlignment="1" applyProtection="1">
      <alignment horizontal="left" vertical="center" wrapText="1"/>
      <protection locked="0"/>
    </xf>
    <xf numFmtId="0" fontId="9" fillId="0" borderId="0" xfId="72" applyFont="1" applyAlignment="1" applyProtection="1">
      <alignment horizontal="left" vertical="top" wrapText="1"/>
      <protection locked="0"/>
    </xf>
    <xf numFmtId="0" fontId="18" fillId="0" borderId="0" xfId="72" applyFont="1" applyAlignment="1" applyProtection="1">
      <alignment horizontal="center"/>
      <protection locked="0"/>
    </xf>
    <xf numFmtId="174" fontId="16" fillId="42" borderId="63" xfId="43" applyNumberFormat="1" applyFont="1" applyFill="1" applyBorder="1" applyAlignment="1" applyProtection="1">
      <alignment horizontal="right" wrapText="1"/>
      <protection locked="0"/>
    </xf>
    <xf numFmtId="174" fontId="16" fillId="42" borderId="17" xfId="43" applyNumberFormat="1" applyFont="1" applyFill="1" applyBorder="1" applyAlignment="1" applyProtection="1">
      <alignment horizontal="right" wrapText="1"/>
      <protection locked="0"/>
    </xf>
    <xf numFmtId="174" fontId="16" fillId="42" borderId="12" xfId="43" applyNumberFormat="1" applyFont="1" applyFill="1" applyBorder="1" applyAlignment="1" applyProtection="1">
      <alignment horizontal="right" wrapText="1"/>
      <protection locked="0"/>
    </xf>
    <xf numFmtId="172" fontId="9" fillId="42" borderId="62" xfId="43" applyNumberFormat="1" applyFont="1" applyFill="1" applyBorder="1" applyAlignment="1" applyProtection="1">
      <alignment horizontal="center" wrapText="1"/>
      <protection locked="0"/>
    </xf>
    <xf numFmtId="172" fontId="9" fillId="42" borderId="65" xfId="43" applyNumberFormat="1" applyFont="1" applyFill="1" applyBorder="1" applyAlignment="1" applyProtection="1">
      <alignment horizontal="center" wrapText="1"/>
      <protection locked="0"/>
    </xf>
    <xf numFmtId="0" fontId="9" fillId="42" borderId="16" xfId="0" applyFont="1" applyFill="1" applyBorder="1" applyAlignment="1" applyProtection="1">
      <alignment horizontal="left"/>
      <protection locked="0"/>
    </xf>
    <xf numFmtId="0" fontId="9" fillId="42" borderId="17" xfId="0" applyFont="1" applyFill="1" applyBorder="1" applyAlignment="1" applyProtection="1">
      <alignment horizontal="left"/>
      <protection locked="0"/>
    </xf>
    <xf numFmtId="0" fontId="9" fillId="42" borderId="32" xfId="0" applyFont="1" applyFill="1" applyBorder="1" applyAlignment="1" applyProtection="1">
      <alignment horizontal="left"/>
      <protection locked="0"/>
    </xf>
    <xf numFmtId="0" fontId="9" fillId="0" borderId="0" xfId="72" applyFont="1" applyFill="1" applyAlignment="1" applyProtection="1">
      <alignment horizontal="left" wrapText="1"/>
      <protection locked="0"/>
    </xf>
    <xf numFmtId="0" fontId="9" fillId="0" borderId="0" xfId="0" applyFont="1" applyAlignment="1" applyProtection="1">
      <alignment horizontal="left"/>
      <protection locked="0"/>
    </xf>
    <xf numFmtId="0" fontId="10" fillId="42" borderId="66" xfId="0" applyFont="1" applyFill="1" applyBorder="1" applyAlignment="1" applyProtection="1">
      <alignment horizontal="center"/>
      <protection locked="0"/>
    </xf>
    <xf numFmtId="0" fontId="10" fillId="42" borderId="61" xfId="0" applyFont="1" applyFill="1" applyBorder="1" applyAlignment="1" applyProtection="1">
      <alignment horizontal="center"/>
      <protection locked="0"/>
    </xf>
    <xf numFmtId="0" fontId="10" fillId="42" borderId="30" xfId="0" applyFont="1" applyFill="1" applyBorder="1" applyAlignment="1" applyProtection="1">
      <alignment horizontal="center"/>
      <protection locked="0"/>
    </xf>
    <xf numFmtId="0" fontId="9" fillId="0" borderId="0" xfId="72" applyFont="1" applyAlignment="1" applyProtection="1">
      <alignment horizontal="left" vertical="center" wrapText="1"/>
      <protection locked="0"/>
    </xf>
    <xf numFmtId="0" fontId="9" fillId="0" borderId="0" xfId="72" applyFont="1" applyAlignment="1" applyProtection="1">
      <alignment horizontal="left" vertical="top" wrapText="1"/>
      <protection locked="0"/>
    </xf>
    <xf numFmtId="0" fontId="16" fillId="42" borderId="64" xfId="0" applyFont="1" applyFill="1" applyBorder="1" applyAlignment="1" applyProtection="1">
      <alignment horizontal="left" wrapText="1"/>
      <protection locked="0"/>
    </xf>
    <xf numFmtId="0" fontId="16" fillId="42" borderId="40" xfId="0" applyFont="1" applyFill="1" applyBorder="1" applyAlignment="1" applyProtection="1">
      <alignment horizontal="left" wrapText="1"/>
      <protection locked="0"/>
    </xf>
    <xf numFmtId="0" fontId="10" fillId="42" borderId="0" xfId="72" applyFont="1" applyFill="1" applyAlignment="1" applyProtection="1">
      <alignment horizontal="left" wrapText="1"/>
      <protection locked="0"/>
    </xf>
    <xf numFmtId="0" fontId="2" fillId="0" borderId="0" xfId="0" applyFont="1" applyAlignment="1" applyProtection="1">
      <alignment horizontal="left" vertical="top" wrapText="1"/>
      <protection locked="0"/>
    </xf>
    <xf numFmtId="0" fontId="4" fillId="42" borderId="56" xfId="0" applyFont="1" applyFill="1" applyBorder="1" applyAlignment="1" applyProtection="1">
      <alignment horizontal="left" vertical="center" wrapText="1"/>
      <protection locked="0"/>
    </xf>
    <xf numFmtId="0" fontId="4" fillId="42" borderId="37" xfId="0" applyFont="1" applyFill="1" applyBorder="1" applyAlignment="1" applyProtection="1">
      <alignment horizontal="left" vertical="center" wrapText="1"/>
      <protection locked="0"/>
    </xf>
    <xf numFmtId="49" fontId="4" fillId="42" borderId="67" xfId="0" applyNumberFormat="1" applyFont="1" applyFill="1" applyBorder="1" applyAlignment="1" applyProtection="1">
      <alignment horizontal="center"/>
      <protection locked="0"/>
    </xf>
    <xf numFmtId="49" fontId="4" fillId="42" borderId="68" xfId="0" applyNumberFormat="1" applyFont="1" applyFill="1" applyBorder="1" applyAlignment="1" applyProtection="1">
      <alignment horizontal="center"/>
      <protection locked="0"/>
    </xf>
    <xf numFmtId="0" fontId="4" fillId="42" borderId="58" xfId="0" applyFont="1" applyFill="1" applyBorder="1" applyAlignment="1" applyProtection="1">
      <alignment horizontal="center" vertical="center" wrapText="1" shrinkToFit="1"/>
      <protection locked="0"/>
    </xf>
    <xf numFmtId="0" fontId="4" fillId="42" borderId="28"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left" wrapText="1"/>
      <protection locked="0"/>
    </xf>
    <xf numFmtId="0" fontId="10" fillId="42" borderId="24" xfId="0" applyFont="1" applyFill="1" applyBorder="1" applyAlignment="1" applyProtection="1">
      <alignment horizontal="left" vertical="center" wrapText="1"/>
      <protection locked="0"/>
    </xf>
    <xf numFmtId="0" fontId="10" fillId="42" borderId="14" xfId="0" applyFont="1" applyFill="1" applyBorder="1" applyAlignment="1" applyProtection="1">
      <alignment horizontal="left" vertical="center" wrapText="1"/>
      <protection locked="0"/>
    </xf>
    <xf numFmtId="0" fontId="10" fillId="42" borderId="25" xfId="0" applyFont="1" applyFill="1" applyBorder="1" applyAlignment="1" applyProtection="1">
      <alignment horizontal="left" vertical="center" wrapText="1"/>
      <protection locked="0"/>
    </xf>
    <xf numFmtId="0" fontId="16" fillId="42" borderId="64" xfId="0" applyFont="1" applyFill="1" applyBorder="1" applyAlignment="1" applyProtection="1">
      <alignment horizontal="center" vertical="center" wrapText="1"/>
      <protection locked="0"/>
    </xf>
    <xf numFmtId="0" fontId="16" fillId="42" borderId="69" xfId="0" applyFont="1" applyFill="1" applyBorder="1" applyAlignment="1" applyProtection="1">
      <alignment horizontal="center" vertical="center" wrapText="1"/>
      <protection locked="0"/>
    </xf>
    <xf numFmtId="0" fontId="16" fillId="42" borderId="40" xfId="0" applyFont="1" applyFill="1" applyBorder="1" applyAlignment="1" applyProtection="1">
      <alignment horizontal="center" vertical="center" wrapText="1"/>
      <protection locked="0"/>
    </xf>
    <xf numFmtId="0" fontId="9" fillId="0" borderId="0" xfId="0" applyFont="1" applyAlignment="1" applyProtection="1">
      <alignment horizontal="left" wrapText="1"/>
      <protection locked="0"/>
    </xf>
    <xf numFmtId="0" fontId="10" fillId="42" borderId="67" xfId="0" applyFont="1" applyFill="1" applyBorder="1" applyAlignment="1" applyProtection="1">
      <alignment horizontal="center" vertical="center"/>
      <protection locked="0"/>
    </xf>
    <xf numFmtId="0" fontId="10" fillId="42" borderId="70" xfId="0" applyFont="1" applyFill="1" applyBorder="1" applyAlignment="1" applyProtection="1">
      <alignment horizontal="center" vertical="center"/>
      <protection locked="0"/>
    </xf>
    <xf numFmtId="0" fontId="10" fillId="42" borderId="68" xfId="0" applyFont="1" applyFill="1" applyBorder="1" applyAlignment="1" applyProtection="1">
      <alignment horizontal="center" vertical="center"/>
      <protection locked="0"/>
    </xf>
    <xf numFmtId="0" fontId="9" fillId="0" borderId="0" xfId="0" applyFont="1" applyBorder="1" applyAlignment="1" applyProtection="1">
      <alignment horizontal="left" wrapText="1"/>
      <protection locked="0"/>
    </xf>
    <xf numFmtId="0" fontId="9" fillId="0" borderId="7"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0" fillId="42" borderId="45" xfId="0" applyFont="1" applyFill="1" applyBorder="1" applyAlignment="1" applyProtection="1">
      <alignment horizontal="center" vertical="center" wrapText="1"/>
      <protection locked="0"/>
    </xf>
    <xf numFmtId="0" fontId="10" fillId="42" borderId="3" xfId="0" applyFont="1" applyFill="1" applyBorder="1" applyAlignment="1" applyProtection="1">
      <alignment horizontal="center" vertical="center" wrapText="1"/>
      <protection locked="0"/>
    </xf>
    <xf numFmtId="0" fontId="10" fillId="42" borderId="16" xfId="0" applyFont="1" applyFill="1" applyBorder="1" applyAlignment="1" applyProtection="1">
      <alignment horizontal="left" vertical="center" wrapText="1"/>
      <protection locked="0"/>
    </xf>
    <xf numFmtId="0" fontId="10" fillId="42" borderId="17" xfId="0" applyFont="1" applyFill="1" applyBorder="1" applyAlignment="1" applyProtection="1">
      <alignment horizontal="left" vertical="center" wrapText="1"/>
      <protection locked="0"/>
    </xf>
    <xf numFmtId="0" fontId="10" fillId="42" borderId="3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0" fillId="42" borderId="16" xfId="58" applyFont="1" applyFill="1" applyBorder="1" applyAlignment="1" applyProtection="1">
      <alignment horizontal="left" vertical="center" wrapText="1"/>
      <protection locked="0"/>
    </xf>
    <xf numFmtId="0" fontId="10" fillId="42" borderId="17" xfId="58" applyFont="1" applyFill="1" applyBorder="1" applyAlignment="1" applyProtection="1">
      <alignment horizontal="left" vertical="center" wrapText="1"/>
      <protection locked="0"/>
    </xf>
    <xf numFmtId="0" fontId="10" fillId="42" borderId="32" xfId="58" applyFont="1" applyFill="1" applyBorder="1" applyAlignment="1" applyProtection="1">
      <alignment horizontal="left" vertical="center" wrapText="1"/>
      <protection locked="0"/>
    </xf>
    <xf numFmtId="0" fontId="10" fillId="42" borderId="58" xfId="0" applyFont="1" applyFill="1" applyBorder="1" applyAlignment="1" applyProtection="1">
      <alignment horizontal="center" vertical="center" wrapText="1"/>
      <protection locked="0"/>
    </xf>
    <xf numFmtId="0" fontId="9" fillId="29" borderId="7" xfId="0" applyFont="1" applyFill="1" applyBorder="1" applyAlignment="1" applyProtection="1">
      <alignment horizontal="left" vertical="center" wrapText="1"/>
      <protection locked="0"/>
    </xf>
    <xf numFmtId="0" fontId="9" fillId="29" borderId="17" xfId="0" applyFont="1" applyFill="1" applyBorder="1" applyAlignment="1" applyProtection="1">
      <alignment horizontal="left" vertical="center" wrapText="1"/>
      <protection locked="0"/>
    </xf>
    <xf numFmtId="0" fontId="9" fillId="29" borderId="12"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0" xfId="72" applyFont="1" applyAlignment="1" applyProtection="1">
      <alignment horizontal="left" vertical="center" wrapText="1"/>
      <protection locked="0"/>
    </xf>
    <xf numFmtId="0" fontId="10" fillId="42" borderId="72" xfId="0" applyFont="1" applyFill="1" applyBorder="1" applyAlignment="1" applyProtection="1">
      <alignment horizontal="center" vertical="center" wrapText="1"/>
      <protection locked="0"/>
    </xf>
    <xf numFmtId="0" fontId="10" fillId="42" borderId="73" xfId="0" applyFont="1" applyFill="1" applyBorder="1" applyAlignment="1" applyProtection="1">
      <alignment horizontal="center" vertical="center" wrapText="1"/>
      <protection locked="0"/>
    </xf>
    <xf numFmtId="0" fontId="10" fillId="42" borderId="63" xfId="0" applyFont="1" applyFill="1" applyBorder="1" applyAlignment="1" applyProtection="1">
      <alignment horizontal="center" vertical="center" wrapText="1"/>
      <protection locked="0"/>
    </xf>
    <xf numFmtId="0" fontId="10" fillId="42" borderId="74" xfId="0" applyFont="1" applyFill="1" applyBorder="1" applyAlignment="1" applyProtection="1">
      <alignment horizontal="center" vertical="center" wrapText="1"/>
      <protection locked="0"/>
    </xf>
    <xf numFmtId="0" fontId="10" fillId="42" borderId="75" xfId="0" applyFont="1" applyFill="1" applyBorder="1" applyAlignment="1" applyProtection="1">
      <alignment horizontal="center" vertical="center" wrapText="1"/>
      <protection locked="0"/>
    </xf>
    <xf numFmtId="0" fontId="10" fillId="42" borderId="48" xfId="0" applyFont="1" applyFill="1" applyBorder="1" applyAlignment="1" applyProtection="1">
      <alignment horizontal="center" vertical="center" wrapText="1"/>
      <protection locked="0"/>
    </xf>
    <xf numFmtId="0" fontId="10" fillId="42" borderId="8" xfId="0" applyFont="1" applyFill="1" applyBorder="1" applyAlignment="1" applyProtection="1">
      <alignment horizontal="center" vertical="center" wrapText="1"/>
      <protection locked="0"/>
    </xf>
    <xf numFmtId="0" fontId="10" fillId="42" borderId="61" xfId="0" applyFont="1" applyFill="1" applyBorder="1" applyAlignment="1" applyProtection="1">
      <alignment horizontal="center" vertical="center" wrapText="1"/>
      <protection locked="0"/>
    </xf>
    <xf numFmtId="0" fontId="10" fillId="42" borderId="33" xfId="0" applyFont="1" applyFill="1" applyBorder="1" applyAlignment="1" applyProtection="1">
      <alignment horizontal="center" vertical="center" wrapText="1"/>
      <protection locked="0"/>
    </xf>
    <xf numFmtId="0" fontId="10" fillId="42" borderId="43" xfId="0" applyFont="1" applyFill="1" applyBorder="1" applyAlignment="1" applyProtection="1">
      <alignment horizontal="center" vertical="center" wrapText="1"/>
      <protection locked="0"/>
    </xf>
    <xf numFmtId="0" fontId="10" fillId="42" borderId="73" xfId="0" applyFont="1" applyFill="1" applyBorder="1" applyAlignment="1" applyProtection="1">
      <alignment horizontal="left" vertical="center" wrapText="1"/>
      <protection locked="0"/>
    </xf>
    <xf numFmtId="0" fontId="10" fillId="42" borderId="0" xfId="0" applyFont="1" applyFill="1" applyBorder="1" applyAlignment="1" applyProtection="1">
      <alignment horizontal="left" vertical="center" wrapText="1"/>
      <protection locked="0"/>
    </xf>
    <xf numFmtId="0" fontId="10" fillId="42" borderId="76" xfId="0" applyFont="1" applyFill="1" applyBorder="1" applyAlignment="1" applyProtection="1">
      <alignment horizontal="left" vertical="center" wrapText="1"/>
      <protection locked="0"/>
    </xf>
    <xf numFmtId="0" fontId="10" fillId="42" borderId="67" xfId="0" applyFont="1" applyFill="1" applyBorder="1" applyAlignment="1" applyProtection="1">
      <alignment horizontal="center" wrapText="1"/>
      <protection locked="0"/>
    </xf>
    <xf numFmtId="0" fontId="10" fillId="42" borderId="70" xfId="0" applyFont="1" applyFill="1" applyBorder="1" applyAlignment="1" applyProtection="1">
      <alignment horizontal="center" wrapText="1"/>
      <protection locked="0"/>
    </xf>
    <xf numFmtId="0" fontId="10" fillId="42" borderId="68" xfId="0" applyFont="1" applyFill="1" applyBorder="1" applyAlignment="1" applyProtection="1">
      <alignment horizontal="center" wrapText="1"/>
      <protection locked="0"/>
    </xf>
    <xf numFmtId="0" fontId="9" fillId="0" borderId="0" xfId="0" applyFont="1" applyFill="1" applyAlignment="1" applyProtection="1">
      <alignment horizontal="left"/>
      <protection locked="0"/>
    </xf>
    <xf numFmtId="0" fontId="10" fillId="42" borderId="76" xfId="0" applyFont="1" applyFill="1" applyBorder="1" applyAlignment="1" applyProtection="1">
      <alignment horizontal="center" vertical="center" wrapText="1"/>
      <protection locked="0"/>
    </xf>
    <xf numFmtId="0" fontId="10" fillId="42" borderId="77" xfId="0" applyFont="1" applyFill="1" applyBorder="1" applyAlignment="1" applyProtection="1">
      <alignment horizontal="center" vertical="center" wrapText="1"/>
      <protection locked="0"/>
    </xf>
    <xf numFmtId="0" fontId="10" fillId="42" borderId="17" xfId="0" applyFont="1" applyFill="1" applyBorder="1" applyAlignment="1" applyProtection="1">
      <alignment horizontal="center" vertical="center" wrapText="1"/>
      <protection locked="0"/>
    </xf>
    <xf numFmtId="164" fontId="16" fillId="42" borderId="8" xfId="84" applyNumberFormat="1" applyFont="1" applyFill="1" applyBorder="1" applyAlignment="1" applyProtection="1">
      <alignment horizontal="center" vertical="center" wrapText="1"/>
      <protection locked="0"/>
    </xf>
    <xf numFmtId="164" fontId="16" fillId="42" borderId="33" xfId="84" applyNumberFormat="1" applyFont="1" applyFill="1" applyBorder="1" applyAlignment="1" applyProtection="1">
      <alignment horizontal="center" vertical="center" wrapText="1"/>
      <protection locked="0"/>
    </xf>
    <xf numFmtId="0" fontId="9" fillId="0" borderId="0" xfId="73" applyFont="1" applyFill="1" applyBorder="1" applyAlignment="1" applyProtection="1">
      <alignment horizontal="left" wrapText="1"/>
      <protection locked="0"/>
    </xf>
    <xf numFmtId="3" fontId="9" fillId="0" borderId="3" xfId="73" applyNumberFormat="1" applyFont="1" applyFill="1" applyBorder="1" applyAlignment="1" applyProtection="1">
      <alignment horizontal="center" vertical="center" wrapText="1"/>
      <protection locked="0"/>
    </xf>
    <xf numFmtId="0" fontId="10" fillId="42" borderId="66" xfId="73" applyFont="1" applyFill="1" applyBorder="1" applyAlignment="1" applyProtection="1">
      <alignment horizontal="center" vertical="center" wrapText="1"/>
      <protection locked="0"/>
    </xf>
    <xf numFmtId="0" fontId="10" fillId="42" borderId="45" xfId="73" applyFont="1" applyFill="1" applyBorder="1" applyAlignment="1" applyProtection="1">
      <alignment horizontal="center" vertical="center" wrapText="1"/>
      <protection locked="0"/>
    </xf>
    <xf numFmtId="0" fontId="10" fillId="42" borderId="58" xfId="73" applyFont="1" applyFill="1" applyBorder="1" applyAlignment="1" applyProtection="1">
      <alignment horizontal="center" vertical="center" wrapText="1"/>
      <protection locked="0"/>
    </xf>
    <xf numFmtId="0" fontId="10" fillId="42" borderId="45" xfId="74" applyFont="1" applyFill="1" applyBorder="1" applyAlignment="1" applyProtection="1">
      <alignment horizontal="center" vertical="center" wrapText="1"/>
      <protection locked="0"/>
    </xf>
    <xf numFmtId="0" fontId="10" fillId="42" borderId="3" xfId="74" applyFont="1" applyFill="1" applyBorder="1" applyAlignment="1" applyProtection="1">
      <alignment horizontal="center" vertical="center" wrapText="1"/>
      <protection locked="0"/>
    </xf>
    <xf numFmtId="0" fontId="10" fillId="42" borderId="72" xfId="73" applyFont="1" applyFill="1" applyBorder="1" applyAlignment="1" applyProtection="1">
      <alignment horizontal="center" vertical="center" wrapText="1"/>
      <protection locked="0"/>
    </xf>
    <xf numFmtId="0" fontId="10" fillId="42" borderId="78" xfId="73" applyFont="1" applyFill="1" applyBorder="1" applyAlignment="1" applyProtection="1">
      <alignment horizontal="center" vertical="center" wrapText="1"/>
      <protection locked="0"/>
    </xf>
    <xf numFmtId="3" fontId="9" fillId="0" borderId="15" xfId="73" applyNumberFormat="1" applyFont="1" applyFill="1" applyBorder="1" applyAlignment="1" applyProtection="1">
      <alignment horizontal="center" vertical="center" wrapText="1"/>
      <protection locked="0"/>
    </xf>
    <xf numFmtId="0" fontId="10" fillId="0" borderId="64" xfId="73" applyFont="1" applyFill="1" applyBorder="1" applyAlignment="1" applyProtection="1">
      <alignment horizontal="center" vertical="center" textRotation="90" wrapText="1"/>
      <protection locked="0"/>
    </xf>
    <xf numFmtId="0" fontId="10" fillId="0" borderId="40" xfId="73" applyFont="1" applyFill="1" applyBorder="1" applyAlignment="1" applyProtection="1">
      <alignment horizontal="center" vertical="center" textRotation="90" wrapText="1"/>
      <protection locked="0"/>
    </xf>
    <xf numFmtId="3" fontId="9" fillId="0" borderId="33" xfId="73" applyNumberFormat="1" applyFont="1" applyFill="1" applyBorder="1" applyAlignment="1" applyProtection="1">
      <alignment horizontal="center" vertical="center" wrapText="1"/>
      <protection locked="0"/>
    </xf>
    <xf numFmtId="3" fontId="19" fillId="0" borderId="66" xfId="0" applyNumberFormat="1" applyFont="1" applyFill="1" applyBorder="1" applyAlignment="1" applyProtection="1">
      <alignment horizontal="center" vertical="center" wrapText="1"/>
      <protection locked="0"/>
    </xf>
    <xf numFmtId="3" fontId="19" fillId="0" borderId="61" xfId="0" applyNumberFormat="1" applyFont="1" applyFill="1" applyBorder="1" applyAlignment="1" applyProtection="1">
      <alignment horizontal="center" vertical="center" wrapText="1"/>
      <protection locked="0"/>
    </xf>
    <xf numFmtId="3" fontId="19" fillId="0" borderId="33" xfId="0" applyNumberFormat="1" applyFont="1" applyFill="1" applyBorder="1" applyAlignment="1" applyProtection="1">
      <alignment horizontal="center" vertical="center" wrapText="1"/>
      <protection locked="0"/>
    </xf>
    <xf numFmtId="3" fontId="19" fillId="0" borderId="8" xfId="0" applyNumberFormat="1" applyFont="1" applyFill="1" applyBorder="1" applyAlignment="1" applyProtection="1">
      <alignment horizontal="center" vertical="center" wrapText="1"/>
      <protection locked="0"/>
    </xf>
    <xf numFmtId="3" fontId="19" fillId="0" borderId="30" xfId="0" applyNumberFormat="1" applyFont="1" applyFill="1" applyBorder="1" applyAlignment="1" applyProtection="1">
      <alignment horizontal="center" vertical="center" wrapText="1"/>
      <protection locked="0"/>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Exposure" xfId="42"/>
    <cellStyle name="Comma" xfId="43"/>
    <cellStyle name="Comma [0]" xfId="44"/>
    <cellStyle name="Currency" xfId="45"/>
    <cellStyle name="Currency [0]" xfId="46"/>
    <cellStyle name="Explanatory Text" xfId="47"/>
    <cellStyle name="Good" xfId="48"/>
    <cellStyle name="greyed" xfId="49"/>
    <cellStyle name="Heading 1" xfId="50"/>
    <cellStyle name="Heading 2" xfId="51"/>
    <cellStyle name="Heading 3" xfId="52"/>
    <cellStyle name="Heading 4" xfId="53"/>
    <cellStyle name="HeadingTable" xfId="54"/>
    <cellStyle name="highlightExposure" xfId="55"/>
    <cellStyle name="highlightPD" xfId="56"/>
    <cellStyle name="highlightPercentage" xfId="57"/>
    <cellStyle name="highlightText" xfId="58"/>
    <cellStyle name="Input" xfId="59"/>
    <cellStyle name="inputDate" xfId="60"/>
    <cellStyle name="inputExposure" xfId="61"/>
    <cellStyle name="inputMaturity" xfId="62"/>
    <cellStyle name="inputParameterE" xfId="63"/>
    <cellStyle name="inputPD" xfId="64"/>
    <cellStyle name="inputPercentage" xfId="65"/>
    <cellStyle name="inputPercentageL" xfId="66"/>
    <cellStyle name="inputPercentageS" xfId="67"/>
    <cellStyle name="inputSelection" xfId="68"/>
    <cellStyle name="inputText" xfId="69"/>
    <cellStyle name="Linked Cell" xfId="70"/>
    <cellStyle name="Neutral" xfId="71"/>
    <cellStyle name="Normal 2" xfId="72"/>
    <cellStyle name="Normal 3" xfId="73"/>
    <cellStyle name="Normal 3 2" xfId="74"/>
    <cellStyle name="Note" xfId="75"/>
    <cellStyle name="optionalExposure" xfId="76"/>
    <cellStyle name="optionalMaturity" xfId="77"/>
    <cellStyle name="optionalPD" xfId="78"/>
    <cellStyle name="optionalPercentage" xfId="79"/>
    <cellStyle name="optionalPercentageS" xfId="80"/>
    <cellStyle name="optionalSelection" xfId="81"/>
    <cellStyle name="optionalText" xfId="82"/>
    <cellStyle name="Output" xfId="83"/>
    <cellStyle name="Percent" xfId="84"/>
    <cellStyle name="Percent 2" xfId="85"/>
    <cellStyle name="Percent 3" xfId="86"/>
    <cellStyle name="showCheck" xfId="87"/>
    <cellStyle name="showExposure" xfId="88"/>
    <cellStyle name="showParameterE" xfId="89"/>
    <cellStyle name="showParameterS" xfId="90"/>
    <cellStyle name="showPD" xfId="91"/>
    <cellStyle name="showPercentage" xfId="92"/>
    <cellStyle name="showSelection" xfId="93"/>
    <cellStyle name="Standard_draft disclosure templates for 2011" xfId="94"/>
    <cellStyle name="sup2Date" xfId="95"/>
    <cellStyle name="sup2Int" xfId="96"/>
    <cellStyle name="sup2ParameterE" xfId="97"/>
    <cellStyle name="sup2Percentage" xfId="98"/>
    <cellStyle name="sup2PercentageL" xfId="99"/>
    <cellStyle name="sup2PercentageM" xfId="100"/>
    <cellStyle name="sup2Selection" xfId="101"/>
    <cellStyle name="sup2Text" xfId="102"/>
    <cellStyle name="sup3ParameterE" xfId="103"/>
    <cellStyle name="sup3Percentage" xfId="104"/>
    <cellStyle name="supFloat" xfId="105"/>
    <cellStyle name="supInt" xfId="106"/>
    <cellStyle name="supParameterE" xfId="107"/>
    <cellStyle name="supParameterS" xfId="108"/>
    <cellStyle name="supPD" xfId="109"/>
    <cellStyle name="supPercentage" xfId="110"/>
    <cellStyle name="supPercentageL" xfId="111"/>
    <cellStyle name="supPercentageM" xfId="112"/>
    <cellStyle name="supSelection" xfId="113"/>
    <cellStyle name="supText"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sbs\EBA\Documentum\dmcl\0000a01f\u181994\80cba7ac\TBG_IS4_Reporting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8">
        <row r="32">
          <cell r="C32" t="str">
            <v>Basel I</v>
          </cell>
        </row>
        <row r="33">
          <cell r="C33" t="str">
            <v>Basel II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M52"/>
  <sheetViews>
    <sheetView zoomScale="85" zoomScaleNormal="85" zoomScalePageLayoutView="0" workbookViewId="0" topLeftCell="A31">
      <selection activeCell="B54" sqref="B54"/>
    </sheetView>
  </sheetViews>
  <sheetFormatPr defaultColWidth="9.140625" defaultRowHeight="15"/>
  <cols>
    <col min="1" max="1" width="3.28125" style="19" customWidth="1"/>
    <col min="2" max="2" width="77.00390625" style="21" customWidth="1"/>
    <col min="3" max="3" width="24.8515625" style="22" customWidth="1"/>
    <col min="4" max="4" width="15.57421875" style="19" customWidth="1"/>
    <col min="5" max="5" width="15.00390625" style="19" customWidth="1"/>
    <col min="6" max="6" width="17.28125" style="19" customWidth="1"/>
    <col min="7" max="16384" width="9.140625" style="19" customWidth="1"/>
  </cols>
  <sheetData>
    <row r="2" spans="2:3" ht="36" customHeight="1">
      <c r="B2" s="350" t="s">
        <v>225</v>
      </c>
      <c r="C2" s="350"/>
    </row>
    <row r="3" ht="12.75">
      <c r="A3" s="20"/>
    </row>
    <row r="4" spans="2:3" s="23" customFormat="1" ht="12.75">
      <c r="B4" s="351" t="s">
        <v>294</v>
      </c>
      <c r="C4" s="351"/>
    </row>
    <row r="5" spans="2:3" s="23" customFormat="1" ht="13.5" thickBot="1">
      <c r="B5" s="24"/>
      <c r="C5" s="25"/>
    </row>
    <row r="6" spans="2:4" ht="13.5" thickBot="1">
      <c r="B6" s="26" t="s">
        <v>168</v>
      </c>
      <c r="C6" s="27" t="s">
        <v>299</v>
      </c>
      <c r="D6" s="28"/>
    </row>
    <row r="7" spans="2:4" ht="12.75">
      <c r="B7" s="29"/>
      <c r="C7" s="30"/>
      <c r="D7" s="28"/>
    </row>
    <row r="8" spans="2:4" ht="12.75">
      <c r="B8" s="31" t="s">
        <v>107</v>
      </c>
      <c r="C8" s="32">
        <f>'1 - Aggregate information'!C60</f>
        <v>13243.281499000004</v>
      </c>
      <c r="D8" s="33"/>
    </row>
    <row r="9" spans="2:13" ht="12.75">
      <c r="B9" s="31" t="s">
        <v>223</v>
      </c>
      <c r="C9" s="32">
        <f>'1 - Aggregate information'!C61</f>
        <v>-6570.841840000001</v>
      </c>
      <c r="D9" s="33"/>
      <c r="E9" s="23"/>
      <c r="F9" s="23"/>
      <c r="G9" s="23"/>
      <c r="H9" s="23"/>
      <c r="I9" s="23"/>
      <c r="J9" s="23"/>
      <c r="K9" s="23"/>
      <c r="L9" s="23"/>
      <c r="M9" s="23"/>
    </row>
    <row r="10" spans="2:4" ht="12.75">
      <c r="B10" s="31"/>
      <c r="C10" s="32"/>
      <c r="D10" s="28"/>
    </row>
    <row r="11" spans="2:4" ht="14.25">
      <c r="B11" s="34" t="s">
        <v>226</v>
      </c>
      <c r="C11" s="35">
        <f>'1 - Aggregate information'!C12</f>
        <v>461106.72591865587</v>
      </c>
      <c r="D11" s="28"/>
    </row>
    <row r="12" spans="2:4" ht="14.25">
      <c r="B12" s="36" t="s">
        <v>227</v>
      </c>
      <c r="C12" s="32">
        <f>'1 - Aggregate information'!C16</f>
        <v>46232.36089004263</v>
      </c>
      <c r="D12" s="28"/>
    </row>
    <row r="13" spans="2:4" ht="14.25">
      <c r="B13" s="287" t="s">
        <v>228</v>
      </c>
      <c r="C13" s="288">
        <f>'1 - Aggregate information'!C17</f>
        <v>0.10026390484314582</v>
      </c>
      <c r="D13" s="28"/>
    </row>
    <row r="14" spans="2:4" ht="13.5" thickBot="1">
      <c r="B14" s="286" t="s">
        <v>118</v>
      </c>
      <c r="C14" s="289">
        <v>0</v>
      </c>
      <c r="D14" s="28"/>
    </row>
    <row r="15" spans="2:4" ht="12.75">
      <c r="B15" s="24"/>
      <c r="C15" s="33"/>
      <c r="D15" s="33"/>
    </row>
    <row r="16" spans="2:4" ht="25.5">
      <c r="B16" s="37" t="s">
        <v>169</v>
      </c>
      <c r="C16" s="38" t="s">
        <v>214</v>
      </c>
      <c r="D16" s="33"/>
    </row>
    <row r="17" spans="2:4" ht="12.75">
      <c r="B17" s="39" t="s">
        <v>215</v>
      </c>
      <c r="C17" s="40">
        <f>'1 - Aggregate information'!G29</f>
        <v>0.07307661942872398</v>
      </c>
      <c r="D17" s="33"/>
    </row>
    <row r="18" spans="2:4" ht="13.5" thickBot="1">
      <c r="B18" s="24"/>
      <c r="C18" s="33"/>
      <c r="D18" s="33"/>
    </row>
    <row r="19" spans="2:4" ht="26.25" thickBot="1">
      <c r="B19" s="26" t="s">
        <v>166</v>
      </c>
      <c r="C19" s="27" t="s">
        <v>299</v>
      </c>
      <c r="D19" s="41"/>
    </row>
    <row r="20" spans="2:3" ht="12.75">
      <c r="B20" s="31"/>
      <c r="C20" s="32"/>
    </row>
    <row r="21" spans="2:3" ht="12.75">
      <c r="B21" s="31" t="s">
        <v>140</v>
      </c>
      <c r="C21" s="32">
        <f>SUM('1 - Aggregate information'!F60:G60)</f>
        <v>17340.06035114375</v>
      </c>
    </row>
    <row r="22" spans="2:3" ht="12.75">
      <c r="B22" s="346" t="s">
        <v>297</v>
      </c>
      <c r="C22" s="348">
        <f>SUM('1 - Aggregate information'!F57:G57)</f>
        <v>-6137.110899137453</v>
      </c>
    </row>
    <row r="23" spans="2:3" ht="12.75">
      <c r="B23" s="42" t="s">
        <v>106</v>
      </c>
      <c r="C23" s="348">
        <f>SUM('1 - Aggregate information'!F58:G58)</f>
        <v>-751.6474609262527</v>
      </c>
    </row>
    <row r="24" spans="2:3" ht="25.5">
      <c r="B24" s="31" t="s">
        <v>224</v>
      </c>
      <c r="C24" s="32">
        <f>SUM('1 - Aggregate information'!F61:G61)</f>
        <v>-12764.168076977578</v>
      </c>
    </row>
    <row r="25" spans="2:3" ht="12.75">
      <c r="B25" s="42"/>
      <c r="C25" s="32"/>
    </row>
    <row r="26" spans="2:3" ht="12.75">
      <c r="B26" s="34" t="s">
        <v>162</v>
      </c>
      <c r="C26" s="35">
        <f>'1 - Aggregate information'!G37</f>
        <v>657378.4746319939</v>
      </c>
    </row>
    <row r="27" spans="2:3" ht="12.75">
      <c r="B27" s="43" t="s">
        <v>171</v>
      </c>
      <c r="C27" s="44">
        <f>'1 - Aggregate information'!G47</f>
        <v>48038.9966113173</v>
      </c>
    </row>
    <row r="28" spans="2:3" ht="12.75">
      <c r="B28" s="45" t="s">
        <v>177</v>
      </c>
      <c r="C28" s="46">
        <f>'1 - Aggregate information'!G50</f>
        <v>0.07307661942872398</v>
      </c>
    </row>
    <row r="29" spans="2:3" ht="12.75">
      <c r="B29" s="47" t="s">
        <v>118</v>
      </c>
      <c r="C29" s="48">
        <v>0</v>
      </c>
    </row>
    <row r="30" spans="2:3" ht="12.75">
      <c r="B30" s="29"/>
      <c r="C30" s="49"/>
    </row>
    <row r="31" spans="2:3" ht="18.75" customHeight="1">
      <c r="B31" s="50" t="s">
        <v>229</v>
      </c>
      <c r="C31" s="51"/>
    </row>
    <row r="32" spans="2:3" s="23" customFormat="1" ht="25.5">
      <c r="B32" s="52" t="s">
        <v>308</v>
      </c>
      <c r="C32" s="32">
        <f>IF(AND('1 - Aggregate information'!G43="",'1 - Aggregate information'!G44=""),"",'1 - Aggregate information'!G43+'1 - Aggregate information'!G44)</f>
      </c>
    </row>
    <row r="33" spans="2:3" ht="38.25">
      <c r="B33" s="52" t="s">
        <v>202</v>
      </c>
      <c r="C33" s="53">
        <f>IF('1 - Aggregate information'!G45="","",((('1 - Aggregate information'!G45+'1 - Aggregate information'!G42)/'1 - Aggregate information'!G35)-'1 - Aggregate information'!G29)*100)</f>
      </c>
    </row>
    <row r="34" spans="2:3" ht="39" thickBot="1">
      <c r="B34" s="54" t="s">
        <v>201</v>
      </c>
      <c r="C34" s="55">
        <f>IF(AND('1 - Aggregate information'!G36="",'1 - Aggregate information'!G46=""),"",((('1 - Aggregate information'!G42+'1 - Aggregate information'!G46)/('1 - Aggregate information'!G35+'1 - Aggregate information'!G36))-'1 - Aggregate information'!G29)*100)</f>
      </c>
    </row>
    <row r="35" spans="2:3" ht="12.75">
      <c r="B35" s="23"/>
      <c r="C35" s="23"/>
    </row>
    <row r="36" spans="2:3" s="23" customFormat="1" ht="25.5">
      <c r="B36" s="56" t="s">
        <v>167</v>
      </c>
      <c r="C36" s="57" t="s">
        <v>220</v>
      </c>
    </row>
    <row r="37" spans="2:4" s="21" customFormat="1" ht="12.75">
      <c r="B37" s="58" t="s">
        <v>193</v>
      </c>
      <c r="C37" s="59">
        <f>IF('1 - Aggregate information'!G96="","",((('1 - Aggregate information'!G47+'1 - Aggregate information'!G96)/'1 - Aggregate information'!G37)-'1 - Aggregate information'!G50)*100)</f>
      </c>
      <c r="D37" s="58"/>
    </row>
    <row r="38" spans="2:4" s="21" customFormat="1" ht="12.75">
      <c r="B38" s="58" t="s">
        <v>194</v>
      </c>
      <c r="C38" s="59">
        <f>IF('1 - Aggregate information'!G97="","",((('1 - Aggregate information'!G47+'1 - Aggregate information'!G98)/('1 - Aggregate information'!G37+'1 - Aggregate information'!G97)-'1 - Aggregate information'!G50)*100))</f>
      </c>
      <c r="D38" s="58"/>
    </row>
    <row r="39" spans="2:4" s="21" customFormat="1" ht="25.5">
      <c r="B39" s="58" t="s">
        <v>196</v>
      </c>
      <c r="C39" s="59">
        <f>IF('1 - Aggregate information'!G99="","",(('1 - Aggregate information'!G47+'1 - Aggregate information'!G100)/('1 - Aggregate information'!G37+'1 - Aggregate information'!G99)-'1 - Aggregate information'!G50)*100)</f>
      </c>
      <c r="D39" s="58"/>
    </row>
    <row r="40" spans="2:4" s="21" customFormat="1" ht="12.75">
      <c r="B40" s="58" t="s">
        <v>198</v>
      </c>
      <c r="C40" s="59">
        <f>IF('1 - Aggregate information'!G101="","",((('1 - Aggregate information'!G47+'1 - Aggregate information'!G101)/'1 - Aggregate information'!G37)-'1 - Aggregate information'!G50)*100)</f>
      </c>
      <c r="D40" s="58"/>
    </row>
    <row r="41" spans="2:4" s="21" customFormat="1" ht="12.75">
      <c r="B41" s="58" t="s">
        <v>199</v>
      </c>
      <c r="C41" s="59">
        <f>IF('1 - Aggregate information'!G102="","",((('1 - Aggregate information'!G47+'1 - Aggregate information'!G102)/'1 - Aggregate information'!G37)-'1 - Aggregate information'!G50)*100)</f>
      </c>
      <c r="D41" s="58"/>
    </row>
    <row r="42" spans="2:4" s="21" customFormat="1" ht="25.5">
      <c r="B42" s="58" t="s">
        <v>200</v>
      </c>
      <c r="C42" s="59">
        <f>IF(AND('1 - Aggregate information'!G103="",'1 - Aggregate information'!G104=""),"",(('1 - Aggregate information'!G47+'1 - Aggregate information'!G104)/('1 - Aggregate information'!G37+'1 - Aggregate information'!G103)-'1 - Aggregate information'!G50)*100)</f>
      </c>
      <c r="D42" s="58"/>
    </row>
    <row r="43" spans="2:4" s="21" customFormat="1" ht="27">
      <c r="B43" s="60" t="s">
        <v>230</v>
      </c>
      <c r="C43" s="61">
        <f>IF('1 - Aggregate information'!G107="","",'1 - Aggregate information'!G107)</f>
        <v>0.07307661942872398</v>
      </c>
      <c r="D43" s="58"/>
    </row>
    <row r="44" s="21" customFormat="1" ht="12.75">
      <c r="C44" s="24"/>
    </row>
    <row r="45" spans="2:4" ht="12.75">
      <c r="B45" s="62" t="s">
        <v>218</v>
      </c>
      <c r="C45" s="63"/>
      <c r="D45" s="41"/>
    </row>
    <row r="46" spans="1:9" ht="50.25" customHeight="1">
      <c r="A46" s="23"/>
      <c r="B46" s="349" t="s">
        <v>289</v>
      </c>
      <c r="C46" s="349"/>
      <c r="D46" s="64"/>
      <c r="E46" s="65"/>
      <c r="F46" s="65"/>
      <c r="G46" s="65"/>
      <c r="H46" s="65"/>
      <c r="I46" s="65"/>
    </row>
    <row r="47" spans="1:10" ht="45" customHeight="1">
      <c r="A47" s="23"/>
      <c r="B47" s="349" t="s">
        <v>231</v>
      </c>
      <c r="C47" s="349"/>
      <c r="D47" s="64"/>
      <c r="E47" s="65"/>
      <c r="F47" s="65"/>
      <c r="G47" s="65"/>
      <c r="H47" s="65"/>
      <c r="I47" s="65"/>
      <c r="J47" s="65"/>
    </row>
    <row r="48" spans="1:10" ht="33.75" customHeight="1">
      <c r="A48" s="23"/>
      <c r="B48" s="349" t="s">
        <v>232</v>
      </c>
      <c r="C48" s="349"/>
      <c r="D48" s="64"/>
      <c r="E48" s="65"/>
      <c r="F48" s="65"/>
      <c r="G48" s="65"/>
      <c r="H48" s="65"/>
      <c r="I48" s="65"/>
      <c r="J48" s="65"/>
    </row>
    <row r="49" spans="1:10" ht="48.75" customHeight="1">
      <c r="A49" s="23"/>
      <c r="B49" s="349" t="s">
        <v>233</v>
      </c>
      <c r="C49" s="349"/>
      <c r="D49" s="64"/>
      <c r="E49" s="65"/>
      <c r="F49" s="65"/>
      <c r="G49" s="65"/>
      <c r="H49" s="65"/>
      <c r="I49" s="65"/>
      <c r="J49" s="65"/>
    </row>
    <row r="50" spans="1:4" ht="46.5" customHeight="1">
      <c r="A50" s="23"/>
      <c r="B50" s="349" t="s">
        <v>234</v>
      </c>
      <c r="C50" s="349"/>
      <c r="D50" s="23"/>
    </row>
    <row r="51" spans="1:4" ht="86.25" customHeight="1">
      <c r="A51" s="23"/>
      <c r="B51" s="349" t="s">
        <v>235</v>
      </c>
      <c r="C51" s="349"/>
      <c r="D51" s="23"/>
    </row>
    <row r="52" spans="1:4" ht="12.75">
      <c r="A52" s="23"/>
      <c r="D52" s="23"/>
    </row>
  </sheetData>
  <sheetProtection/>
  <mergeCells count="8">
    <mergeCell ref="B50:C50"/>
    <mergeCell ref="B51:C51"/>
    <mergeCell ref="B2:C2"/>
    <mergeCell ref="B4:C4"/>
    <mergeCell ref="B46:C46"/>
    <mergeCell ref="B47:C47"/>
    <mergeCell ref="B48:C48"/>
    <mergeCell ref="B49:C49"/>
  </mergeCells>
  <printOptions/>
  <pageMargins left="0.75" right="0.75" top="1" bottom="1" header="0.5" footer="0.5"/>
  <pageSetup fitToHeight="1" fitToWidth="1" horizontalDpi="600" verticalDpi="600" orientation="portrait" paperSize="9" scale="67" r:id="rId1"/>
  <ignoredErrors>
    <ignoredError sqref="C8:C9 C11:C13 C17 C23 C26:C28 C32:C34 C37:C43"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150"/>
  <sheetViews>
    <sheetView tabSelected="1" zoomScale="85" zoomScaleNormal="85" zoomScalePageLayoutView="0" workbookViewId="0" topLeftCell="A1">
      <selection activeCell="A2" sqref="A2:H2"/>
    </sheetView>
  </sheetViews>
  <sheetFormatPr defaultColWidth="9.140625" defaultRowHeight="15"/>
  <cols>
    <col min="1" max="1" width="4.28125" style="5" customWidth="1"/>
    <col min="2" max="2" width="58.28125" style="5" customWidth="1"/>
    <col min="3" max="3" width="15.140625" style="5" customWidth="1"/>
    <col min="4" max="4" width="12.7109375" style="5" customWidth="1"/>
    <col min="5" max="7" width="11.421875" style="5" customWidth="1"/>
    <col min="8" max="8" width="5.00390625" style="5" customWidth="1"/>
    <col min="9" max="9" width="9.140625" style="5" customWidth="1"/>
    <col min="10" max="10" width="12.8515625" style="5" bestFit="1" customWidth="1"/>
    <col min="11" max="11" width="12.28125" style="5" bestFit="1" customWidth="1"/>
    <col min="12" max="16384" width="9.140625" style="5" customWidth="1"/>
  </cols>
  <sheetData>
    <row r="1" spans="3:7" s="19" customFormat="1" ht="12.75">
      <c r="C1" s="21"/>
      <c r="D1" s="21"/>
      <c r="E1" s="21"/>
      <c r="F1" s="22"/>
      <c r="G1" s="22"/>
    </row>
    <row r="2" spans="1:8" s="19" customFormat="1" ht="21" customHeight="1">
      <c r="A2" s="368" t="s">
        <v>236</v>
      </c>
      <c r="B2" s="368"/>
      <c r="C2" s="368"/>
      <c r="D2" s="368"/>
      <c r="E2" s="368"/>
      <c r="F2" s="368"/>
      <c r="G2" s="368"/>
      <c r="H2" s="368"/>
    </row>
    <row r="3" s="19" customFormat="1" ht="12.75">
      <c r="B3" s="21"/>
    </row>
    <row r="4" spans="2:7" s="23" customFormat="1" ht="12.75">
      <c r="B4" s="66" t="s">
        <v>294</v>
      </c>
      <c r="C4" s="67"/>
      <c r="D4" s="67"/>
      <c r="E4" s="67"/>
      <c r="F4" s="67"/>
      <c r="G4" s="67"/>
    </row>
    <row r="5" ht="12.75">
      <c r="B5" s="68"/>
    </row>
    <row r="6" ht="12.75">
      <c r="B6" s="69" t="s">
        <v>298</v>
      </c>
    </row>
    <row r="8" spans="2:7" ht="24.75" customHeight="1">
      <c r="B8" s="352" t="s">
        <v>237</v>
      </c>
      <c r="C8" s="352"/>
      <c r="D8" s="352"/>
      <c r="E8" s="352"/>
      <c r="F8" s="352"/>
      <c r="G8" s="352"/>
    </row>
    <row r="9" ht="13.5" thickBot="1"/>
    <row r="10" spans="2:7" ht="15" customHeight="1">
      <c r="B10" s="353" t="s">
        <v>128</v>
      </c>
      <c r="C10" s="355">
        <v>2010</v>
      </c>
      <c r="D10" s="355" t="s">
        <v>126</v>
      </c>
      <c r="E10" s="355"/>
      <c r="F10" s="355" t="s">
        <v>127</v>
      </c>
      <c r="G10" s="357"/>
    </row>
    <row r="11" spans="1:8" s="102" customFormat="1" ht="12.75">
      <c r="A11" s="5"/>
      <c r="B11" s="354"/>
      <c r="C11" s="356"/>
      <c r="D11" s="97">
        <v>2011</v>
      </c>
      <c r="E11" s="97">
        <v>2012</v>
      </c>
      <c r="F11" s="97">
        <v>2011</v>
      </c>
      <c r="G11" s="98">
        <v>2012</v>
      </c>
      <c r="H11" s="5"/>
    </row>
    <row r="12" spans="1:8" s="102" customFormat="1" ht="12.75">
      <c r="A12" s="5"/>
      <c r="B12" s="103" t="s">
        <v>130</v>
      </c>
      <c r="C12" s="70">
        <v>461106.72591865587</v>
      </c>
      <c r="D12" s="70">
        <v>527521.6401385681</v>
      </c>
      <c r="E12" s="70">
        <v>541910.6373941764</v>
      </c>
      <c r="F12" s="70">
        <v>595738.8023204583</v>
      </c>
      <c r="G12" s="71">
        <v>657378.4746319939</v>
      </c>
      <c r="H12" s="5"/>
    </row>
    <row r="13" spans="2:7" ht="12.75">
      <c r="B13" s="104" t="s">
        <v>116</v>
      </c>
      <c r="C13" s="72">
        <v>46232.36089004263</v>
      </c>
      <c r="D13" s="72">
        <v>49141.065852310356</v>
      </c>
      <c r="E13" s="72">
        <v>54148.03904106677</v>
      </c>
      <c r="F13" s="72">
        <v>46100.763578465056</v>
      </c>
      <c r="G13" s="73">
        <v>48038.9966113173</v>
      </c>
    </row>
    <row r="14" spans="2:7" ht="12.75">
      <c r="B14" s="105" t="s">
        <v>117</v>
      </c>
      <c r="C14" s="74"/>
      <c r="D14" s="74"/>
      <c r="E14" s="74"/>
      <c r="F14" s="74"/>
      <c r="G14" s="75"/>
    </row>
    <row r="15" spans="2:7" ht="25.5">
      <c r="B15" s="106" t="s">
        <v>122</v>
      </c>
      <c r="C15" s="76"/>
      <c r="D15" s="72"/>
      <c r="E15" s="72"/>
      <c r="F15" s="72"/>
      <c r="G15" s="73"/>
    </row>
    <row r="16" spans="2:7" ht="13.5" thickBot="1">
      <c r="B16" s="107" t="s">
        <v>139</v>
      </c>
      <c r="C16" s="77">
        <f>'2 - Capital composition'!B19</f>
        <v>46232.36089004263</v>
      </c>
      <c r="D16" s="77">
        <f>D13+D15</f>
        <v>49141.065852310356</v>
      </c>
      <c r="E16" s="77">
        <f>E13+E15</f>
        <v>54148.03904106677</v>
      </c>
      <c r="F16" s="77">
        <f>F13+F15</f>
        <v>46100.763578465056</v>
      </c>
      <c r="G16" s="78">
        <f>G13+G15</f>
        <v>48038.9966113173</v>
      </c>
    </row>
    <row r="17" spans="2:7" ht="13.5" thickBot="1">
      <c r="B17" s="108" t="s">
        <v>175</v>
      </c>
      <c r="C17" s="79">
        <f>C16/C12</f>
        <v>0.10026390484314582</v>
      </c>
      <c r="D17" s="79">
        <f>D16/D12</f>
        <v>0.09315459710695868</v>
      </c>
      <c r="E17" s="79">
        <f>E16/E12</f>
        <v>0.09992060554751653</v>
      </c>
      <c r="F17" s="79">
        <f>F16/F12</f>
        <v>0.07738418816920817</v>
      </c>
      <c r="G17" s="80">
        <f>G16/G12</f>
        <v>0.07307661942872398</v>
      </c>
    </row>
    <row r="18" spans="2:7" ht="12.75">
      <c r="B18" s="110"/>
      <c r="C18" s="109"/>
      <c r="D18" s="109"/>
      <c r="E18" s="109"/>
      <c r="F18" s="109"/>
      <c r="G18" s="109"/>
    </row>
    <row r="19" spans="2:7" ht="39.75" customHeight="1">
      <c r="B19" s="365" t="s">
        <v>238</v>
      </c>
      <c r="C19" s="365"/>
      <c r="D19" s="365"/>
      <c r="E19" s="365"/>
      <c r="F19" s="365"/>
      <c r="G19" s="365"/>
    </row>
    <row r="20" spans="2:7" ht="13.5" thickBot="1">
      <c r="B20" s="110"/>
      <c r="C20" s="109"/>
      <c r="D20" s="109"/>
      <c r="E20" s="109"/>
      <c r="F20" s="109"/>
      <c r="G20" s="109"/>
    </row>
    <row r="21" spans="2:7" ht="12.75">
      <c r="B21" s="353" t="s">
        <v>128</v>
      </c>
      <c r="C21" s="355">
        <v>2010</v>
      </c>
      <c r="D21" s="355" t="s">
        <v>126</v>
      </c>
      <c r="E21" s="355"/>
      <c r="F21" s="355" t="s">
        <v>127</v>
      </c>
      <c r="G21" s="357"/>
    </row>
    <row r="22" spans="2:7" ht="12.75">
      <c r="B22" s="354"/>
      <c r="C22" s="356"/>
      <c r="D22" s="97">
        <v>2011</v>
      </c>
      <c r="E22" s="97">
        <v>2012</v>
      </c>
      <c r="F22" s="97">
        <v>2011</v>
      </c>
      <c r="G22" s="98">
        <v>2012</v>
      </c>
    </row>
    <row r="23" spans="2:7" ht="12.75">
      <c r="B23" s="103" t="s">
        <v>130</v>
      </c>
      <c r="C23" s="72">
        <f>C12</f>
        <v>461106.72591865587</v>
      </c>
      <c r="D23" s="72">
        <f>D12</f>
        <v>527521.6401385681</v>
      </c>
      <c r="E23" s="72">
        <f>E12</f>
        <v>541910.6373941764</v>
      </c>
      <c r="F23" s="72">
        <f>F12</f>
        <v>595738.8023204583</v>
      </c>
      <c r="G23" s="73">
        <f>G12</f>
        <v>657378.4746319939</v>
      </c>
    </row>
    <row r="24" spans="2:7" ht="25.5">
      <c r="B24" s="105" t="s">
        <v>181</v>
      </c>
      <c r="C24" s="81"/>
      <c r="D24" s="74"/>
      <c r="E24" s="74"/>
      <c r="F24" s="74"/>
      <c r="G24" s="75"/>
    </row>
    <row r="25" spans="2:7" ht="38.25">
      <c r="B25" s="111" t="s">
        <v>136</v>
      </c>
      <c r="C25" s="72">
        <f>C23</f>
        <v>461106.72591865587</v>
      </c>
      <c r="D25" s="72">
        <f>D23+D24</f>
        <v>527521.6401385681</v>
      </c>
      <c r="E25" s="72">
        <f>E23+E24</f>
        <v>541910.6373941764</v>
      </c>
      <c r="F25" s="72">
        <f>F23+F24</f>
        <v>595738.8023204583</v>
      </c>
      <c r="G25" s="73">
        <f>G23+G24</f>
        <v>657378.4746319939</v>
      </c>
    </row>
    <row r="26" spans="2:7" ht="12.75">
      <c r="B26" s="111" t="s">
        <v>131</v>
      </c>
      <c r="C26" s="72">
        <f>C16</f>
        <v>46232.36089004263</v>
      </c>
      <c r="D26" s="72">
        <f>D16</f>
        <v>49141.065852310356</v>
      </c>
      <c r="E26" s="72">
        <f>E16</f>
        <v>54148.03904106677</v>
      </c>
      <c r="F26" s="72">
        <f>F16</f>
        <v>46100.763578465056</v>
      </c>
      <c r="G26" s="73">
        <f>G16</f>
        <v>48038.9966113173</v>
      </c>
    </row>
    <row r="27" spans="2:7" ht="38.25">
      <c r="B27" s="105" t="s">
        <v>182</v>
      </c>
      <c r="C27" s="81"/>
      <c r="D27" s="74"/>
      <c r="E27" s="74"/>
      <c r="F27" s="74"/>
      <c r="G27" s="75"/>
    </row>
    <row r="28" spans="2:7" ht="35.25" customHeight="1" thickBot="1">
      <c r="B28" s="112" t="s">
        <v>137</v>
      </c>
      <c r="C28" s="77">
        <f>C26</f>
        <v>46232.36089004263</v>
      </c>
      <c r="D28" s="77">
        <f>D26+D27</f>
        <v>49141.065852310356</v>
      </c>
      <c r="E28" s="77">
        <f>E26+E27</f>
        <v>54148.03904106677</v>
      </c>
      <c r="F28" s="77">
        <f>F26+F27</f>
        <v>46100.763578465056</v>
      </c>
      <c r="G28" s="78">
        <f>G26+G27</f>
        <v>48038.9966113173</v>
      </c>
    </row>
    <row r="29" spans="2:7" ht="13.5" thickBot="1">
      <c r="B29" s="108" t="s">
        <v>175</v>
      </c>
      <c r="C29" s="79">
        <f>C28/C25</f>
        <v>0.10026390484314582</v>
      </c>
      <c r="D29" s="79">
        <f>D28/D25</f>
        <v>0.09315459710695868</v>
      </c>
      <c r="E29" s="79">
        <f>E28/E25</f>
        <v>0.09992060554751653</v>
      </c>
      <c r="F29" s="79">
        <f>F28/F25</f>
        <v>0.07738418816920817</v>
      </c>
      <c r="G29" s="80">
        <f>G28/G25</f>
        <v>0.07307661942872398</v>
      </c>
    </row>
    <row r="30" spans="2:7" ht="12.75">
      <c r="B30" s="113"/>
      <c r="C30" s="113"/>
      <c r="D30" s="113"/>
      <c r="E30" s="113"/>
      <c r="F30" s="113"/>
      <c r="G30" s="113"/>
    </row>
    <row r="31" spans="2:7" ht="37.5" customHeight="1">
      <c r="B31" s="361" t="s">
        <v>239</v>
      </c>
      <c r="C31" s="361"/>
      <c r="D31" s="361"/>
      <c r="E31" s="361"/>
      <c r="F31" s="361"/>
      <c r="G31" s="361"/>
    </row>
    <row r="32" spans="2:7" ht="13.5" thickBot="1">
      <c r="B32" s="110"/>
      <c r="C32" s="109"/>
      <c r="D32" s="109"/>
      <c r="E32" s="109"/>
      <c r="F32" s="109"/>
      <c r="G32" s="109"/>
    </row>
    <row r="33" spans="2:7" ht="12.75">
      <c r="B33" s="353" t="s">
        <v>128</v>
      </c>
      <c r="C33" s="355">
        <v>2010</v>
      </c>
      <c r="D33" s="355" t="s">
        <v>126</v>
      </c>
      <c r="E33" s="355"/>
      <c r="F33" s="355" t="s">
        <v>127</v>
      </c>
      <c r="G33" s="357"/>
    </row>
    <row r="34" spans="2:8" ht="12.75">
      <c r="B34" s="354"/>
      <c r="C34" s="356"/>
      <c r="D34" s="97">
        <v>2011</v>
      </c>
      <c r="E34" s="97">
        <v>2012</v>
      </c>
      <c r="F34" s="97">
        <v>2011</v>
      </c>
      <c r="G34" s="98">
        <v>2012</v>
      </c>
      <c r="H34" s="109"/>
    </row>
    <row r="35" spans="1:8" ht="38.25">
      <c r="A35" s="109"/>
      <c r="B35" s="103" t="s">
        <v>136</v>
      </c>
      <c r="C35" s="72">
        <f>C25</f>
        <v>461106.72591865587</v>
      </c>
      <c r="D35" s="72">
        <f>D25</f>
        <v>527521.6401385681</v>
      </c>
      <c r="E35" s="72">
        <f>E25</f>
        <v>541910.6373941764</v>
      </c>
      <c r="F35" s="72">
        <f>F25</f>
        <v>595738.8023204583</v>
      </c>
      <c r="G35" s="73">
        <f>G25</f>
        <v>657378.4746319939</v>
      </c>
      <c r="H35" s="109"/>
    </row>
    <row r="36" spans="1:8" ht="38.25">
      <c r="A36" s="109"/>
      <c r="B36" s="105" t="s">
        <v>183</v>
      </c>
      <c r="C36" s="358"/>
      <c r="D36" s="74"/>
      <c r="E36" s="74"/>
      <c r="F36" s="74"/>
      <c r="G36" s="82"/>
      <c r="H36" s="109"/>
    </row>
    <row r="37" spans="1:8" ht="25.5">
      <c r="A37" s="109"/>
      <c r="B37" s="103" t="s">
        <v>138</v>
      </c>
      <c r="C37" s="359"/>
      <c r="D37" s="72">
        <f>D35+D36</f>
        <v>527521.6401385681</v>
      </c>
      <c r="E37" s="72">
        <f>E35+E36</f>
        <v>541910.6373941764</v>
      </c>
      <c r="F37" s="72">
        <f>F35+F36</f>
        <v>595738.8023204583</v>
      </c>
      <c r="G37" s="71">
        <f>G35+G36</f>
        <v>657378.4746319939</v>
      </c>
      <c r="H37" s="109"/>
    </row>
    <row r="38" spans="1:8" ht="12.75">
      <c r="A38" s="109"/>
      <c r="B38" s="114" t="s">
        <v>150</v>
      </c>
      <c r="C38" s="359"/>
      <c r="D38" s="290">
        <v>349228.8762691082</v>
      </c>
      <c r="E38" s="290">
        <v>350149.0206019264</v>
      </c>
      <c r="F38" s="290">
        <v>370596.1260626377</v>
      </c>
      <c r="G38" s="71">
        <v>384239.63098531053</v>
      </c>
      <c r="H38" s="109"/>
    </row>
    <row r="39" spans="1:8" ht="12.75">
      <c r="A39" s="109"/>
      <c r="B39" s="114" t="s">
        <v>151</v>
      </c>
      <c r="C39" s="359"/>
      <c r="D39" s="290">
        <v>99228.53730344473</v>
      </c>
      <c r="E39" s="290">
        <v>99228.53730344473</v>
      </c>
      <c r="F39" s="290">
        <v>100761.95375292822</v>
      </c>
      <c r="G39" s="71">
        <v>100761.95375292822</v>
      </c>
      <c r="H39" s="109"/>
    </row>
    <row r="40" spans="1:8" ht="25.5">
      <c r="A40" s="109"/>
      <c r="B40" s="114" t="s">
        <v>296</v>
      </c>
      <c r="C40" s="360"/>
      <c r="D40" s="290">
        <v>40124.315347491196</v>
      </c>
      <c r="E40" s="290">
        <v>53593.16827028147</v>
      </c>
      <c r="F40" s="290">
        <v>85440.81128636851</v>
      </c>
      <c r="G40" s="71">
        <v>133436.97867523134</v>
      </c>
      <c r="H40" s="109"/>
    </row>
    <row r="41" spans="1:8" ht="38.25">
      <c r="A41" s="109"/>
      <c r="B41" s="115" t="s">
        <v>165</v>
      </c>
      <c r="C41" s="291">
        <v>1725709.04315</v>
      </c>
      <c r="D41" s="291">
        <v>1725709.04315</v>
      </c>
      <c r="E41" s="291">
        <v>1725709.04315</v>
      </c>
      <c r="F41" s="291">
        <v>1725709.04315</v>
      </c>
      <c r="G41" s="295">
        <v>1725709.04315</v>
      </c>
      <c r="H41" s="109"/>
    </row>
    <row r="42" spans="1:8" ht="38.25">
      <c r="A42" s="109"/>
      <c r="B42" s="116" t="s">
        <v>137</v>
      </c>
      <c r="C42" s="72">
        <f>C28</f>
        <v>46232.36089004263</v>
      </c>
      <c r="D42" s="72">
        <f>D28</f>
        <v>49141.065852310356</v>
      </c>
      <c r="E42" s="72">
        <f>E28</f>
        <v>54148.03904106677</v>
      </c>
      <c r="F42" s="72">
        <f>F28</f>
        <v>46100.763578465056</v>
      </c>
      <c r="G42" s="71">
        <f>G28</f>
        <v>48038.9966113173</v>
      </c>
      <c r="H42" s="109"/>
    </row>
    <row r="43" spans="1:8" ht="12.75">
      <c r="A43" s="109"/>
      <c r="B43" s="117" t="s">
        <v>154</v>
      </c>
      <c r="C43" s="362"/>
      <c r="D43" s="74"/>
      <c r="E43" s="74"/>
      <c r="F43" s="74"/>
      <c r="G43" s="83"/>
      <c r="H43" s="109"/>
    </row>
    <row r="44" spans="1:13" ht="25.5">
      <c r="A44" s="109"/>
      <c r="B44" s="117" t="s">
        <v>155</v>
      </c>
      <c r="C44" s="363"/>
      <c r="D44" s="74"/>
      <c r="E44" s="74"/>
      <c r="F44" s="74"/>
      <c r="G44" s="83"/>
      <c r="H44" s="109"/>
      <c r="M44" s="118"/>
    </row>
    <row r="45" spans="1:12" ht="38.25">
      <c r="A45" s="109"/>
      <c r="B45" s="117" t="s">
        <v>156</v>
      </c>
      <c r="C45" s="363"/>
      <c r="D45" s="74"/>
      <c r="E45" s="74"/>
      <c r="F45" s="74"/>
      <c r="G45" s="83"/>
      <c r="H45" s="109"/>
      <c r="L45" s="119"/>
    </row>
    <row r="46" spans="1:15" ht="38.25">
      <c r="A46" s="109"/>
      <c r="B46" s="105" t="s">
        <v>184</v>
      </c>
      <c r="C46" s="363"/>
      <c r="D46" s="74"/>
      <c r="E46" s="74"/>
      <c r="F46" s="74"/>
      <c r="G46" s="83"/>
      <c r="H46" s="109"/>
      <c r="O46" s="119"/>
    </row>
    <row r="47" spans="1:15" ht="25.5">
      <c r="A47" s="109"/>
      <c r="B47" s="111" t="s">
        <v>132</v>
      </c>
      <c r="C47" s="363"/>
      <c r="D47" s="72">
        <f>D42+D43+D44+D45+D46</f>
        <v>49141.065852310356</v>
      </c>
      <c r="E47" s="72">
        <f>E42+E43+E44+E45+E46</f>
        <v>54148.03904106677</v>
      </c>
      <c r="F47" s="72">
        <f>F42+F43+F44+F45+F46</f>
        <v>46100.763578465056</v>
      </c>
      <c r="G47" s="71">
        <f>G42+G43+G44+G45+G46</f>
        <v>48038.9966113173</v>
      </c>
      <c r="H47" s="109"/>
      <c r="O47" s="119"/>
    </row>
    <row r="48" spans="1:8" ht="25.5">
      <c r="A48" s="109"/>
      <c r="B48" s="120" t="s">
        <v>133</v>
      </c>
      <c r="C48" s="363"/>
      <c r="D48" s="292">
        <v>58244.21251367617</v>
      </c>
      <c r="E48" s="292">
        <v>63250.64259147411</v>
      </c>
      <c r="F48" s="292">
        <v>54624.67523983087</v>
      </c>
      <c r="G48" s="295">
        <v>56562.365161724636</v>
      </c>
      <c r="H48" s="109"/>
    </row>
    <row r="49" spans="1:8" ht="25.5">
      <c r="A49" s="109"/>
      <c r="B49" s="120" t="s">
        <v>134</v>
      </c>
      <c r="C49" s="364"/>
      <c r="D49" s="292">
        <v>80924.08948065869</v>
      </c>
      <c r="E49" s="292">
        <v>86439.77592889749</v>
      </c>
      <c r="F49" s="292">
        <v>77204.94849993821</v>
      </c>
      <c r="G49" s="295">
        <v>79777.92669948131</v>
      </c>
      <c r="H49" s="109"/>
    </row>
    <row r="50" spans="1:8" ht="13.5" thickBot="1">
      <c r="A50" s="109"/>
      <c r="B50" s="121" t="s">
        <v>175</v>
      </c>
      <c r="C50" s="84">
        <f>C42/C35</f>
        <v>0.10026390484314582</v>
      </c>
      <c r="D50" s="84">
        <f>D47/D37</f>
        <v>0.09315459710695868</v>
      </c>
      <c r="E50" s="84">
        <f>E47/E37</f>
        <v>0.09992060554751653</v>
      </c>
      <c r="F50" s="84">
        <f>F47/F37</f>
        <v>0.07738418816920817</v>
      </c>
      <c r="G50" s="85">
        <f>G47/G37</f>
        <v>0.07307661942872398</v>
      </c>
      <c r="H50" s="109"/>
    </row>
    <row r="51" spans="1:8" ht="27" thickBot="1" thickTop="1">
      <c r="A51" s="109"/>
      <c r="B51" s="122" t="s">
        <v>176</v>
      </c>
      <c r="C51" s="86">
        <f>IF(C42&gt;=(C35*0.05),"",(C35*0.05)-C42)</f>
      </c>
      <c r="D51" s="86">
        <f>IF(D47&gt;=(D37*0.05),"",(D37*0.05)-D47)</f>
      </c>
      <c r="E51" s="86">
        <f>IF(E47&gt;=(E37*0.05),"",(E37*0.05)-E47)</f>
      </c>
      <c r="F51" s="86">
        <f>IF(F47&gt;=(F37*0.05),"",(F37*0.05)-F47)</f>
      </c>
      <c r="G51" s="87">
        <f>IF(G47&gt;=(G37*0.05),"",(G37*0.05)-G47)</f>
      </c>
      <c r="H51" s="109"/>
    </row>
    <row r="52" spans="1:8" ht="13.5" thickBot="1">
      <c r="A52" s="109"/>
      <c r="B52" s="110"/>
      <c r="C52" s="109"/>
      <c r="D52" s="109"/>
      <c r="E52" s="109"/>
      <c r="F52" s="109"/>
      <c r="G52" s="109"/>
      <c r="H52" s="109"/>
    </row>
    <row r="53" spans="1:11" ht="12.75">
      <c r="A53" s="109"/>
      <c r="B53" s="353" t="s">
        <v>129</v>
      </c>
      <c r="C53" s="355">
        <v>2010</v>
      </c>
      <c r="D53" s="355" t="s">
        <v>126</v>
      </c>
      <c r="E53" s="355"/>
      <c r="F53" s="355" t="s">
        <v>127</v>
      </c>
      <c r="G53" s="357"/>
      <c r="H53" s="109"/>
      <c r="J53" s="69"/>
      <c r="K53" s="69"/>
    </row>
    <row r="54" spans="1:11" ht="12.75">
      <c r="A54" s="109"/>
      <c r="B54" s="354"/>
      <c r="C54" s="356"/>
      <c r="D54" s="97">
        <v>2011</v>
      </c>
      <c r="E54" s="97">
        <v>2012</v>
      </c>
      <c r="F54" s="97">
        <v>2011</v>
      </c>
      <c r="G54" s="98">
        <v>2012</v>
      </c>
      <c r="H54" s="109"/>
      <c r="J54" s="69"/>
      <c r="K54" s="69"/>
    </row>
    <row r="55" spans="1:9" ht="12.75">
      <c r="A55" s="109"/>
      <c r="B55" s="123" t="s">
        <v>60</v>
      </c>
      <c r="C55" s="293">
        <v>14507.519810000002</v>
      </c>
      <c r="D55" s="293">
        <v>13099.73605705044</v>
      </c>
      <c r="E55" s="293">
        <v>12449.793710053731</v>
      </c>
      <c r="F55" s="293">
        <v>12691.977743415322</v>
      </c>
      <c r="G55" s="89">
        <v>12158.817399671658</v>
      </c>
      <c r="H55" s="109"/>
      <c r="I55" s="340"/>
    </row>
    <row r="56" spans="1:9" ht="12.75">
      <c r="A56" s="109"/>
      <c r="B56" s="124" t="s">
        <v>157</v>
      </c>
      <c r="C56" s="293">
        <v>9358.12066</v>
      </c>
      <c r="D56" s="293">
        <v>8028.496160426604</v>
      </c>
      <c r="E56" s="293">
        <v>8011.101597835614</v>
      </c>
      <c r="F56" s="293">
        <v>5816.733533545417</v>
      </c>
      <c r="G56" s="89">
        <v>6329.363065796608</v>
      </c>
      <c r="H56" s="109"/>
      <c r="I56" s="340"/>
    </row>
    <row r="57" spans="1:9" s="69" customFormat="1" ht="12.75">
      <c r="A57" s="125"/>
      <c r="B57" s="126" t="s">
        <v>158</v>
      </c>
      <c r="C57" s="90"/>
      <c r="D57" s="294">
        <v>-1113.1075888131356</v>
      </c>
      <c r="E57" s="294">
        <v>-1130.5021514041257</v>
      </c>
      <c r="F57" s="294">
        <v>-3324.870215694322</v>
      </c>
      <c r="G57" s="296">
        <v>-2812.240683443131</v>
      </c>
      <c r="H57" s="125"/>
      <c r="I57" s="340"/>
    </row>
    <row r="58" spans="1:11" s="69" customFormat="1" ht="12.75">
      <c r="A58" s="125"/>
      <c r="B58" s="127" t="s">
        <v>106</v>
      </c>
      <c r="C58" s="369"/>
      <c r="D58" s="370"/>
      <c r="E58" s="371"/>
      <c r="F58" s="294">
        <v>-375.82373046312637</v>
      </c>
      <c r="G58" s="296">
        <v>-375.82373046312637</v>
      </c>
      <c r="H58" s="125"/>
      <c r="I58" s="340"/>
      <c r="J58" s="5"/>
      <c r="K58" s="5"/>
    </row>
    <row r="59" spans="1:9" ht="14.25">
      <c r="A59" s="109"/>
      <c r="B59" s="124" t="s">
        <v>240</v>
      </c>
      <c r="C59" s="88">
        <v>12124.547020000002</v>
      </c>
      <c r="D59" s="88">
        <v>11852.589398935163</v>
      </c>
      <c r="E59" s="88">
        <v>12126.78396046083</v>
      </c>
      <c r="F59" s="88">
        <v>11548.921202712476</v>
      </c>
      <c r="G59" s="89">
        <v>11922.190086910821</v>
      </c>
      <c r="H59" s="109"/>
      <c r="I59" s="340"/>
    </row>
    <row r="60" spans="1:9" ht="12.75">
      <c r="A60" s="109"/>
      <c r="B60" s="124" t="s">
        <v>107</v>
      </c>
      <c r="C60" s="88">
        <v>13243.281499000004</v>
      </c>
      <c r="D60" s="88">
        <v>9957.986419246561</v>
      </c>
      <c r="E60" s="88">
        <v>11338.569596986235</v>
      </c>
      <c r="F60" s="88">
        <v>8037.939974764671</v>
      </c>
      <c r="G60" s="89">
        <v>9302.12037637908</v>
      </c>
      <c r="H60" s="109"/>
      <c r="I60" s="340"/>
    </row>
    <row r="61" spans="1:11" s="69" customFormat="1" ht="27">
      <c r="A61" s="125"/>
      <c r="B61" s="128" t="s">
        <v>241</v>
      </c>
      <c r="C61" s="294">
        <v>-6570.841840000001</v>
      </c>
      <c r="D61" s="294">
        <v>-4384.928267608884</v>
      </c>
      <c r="E61" s="294">
        <v>-3945.801916723566</v>
      </c>
      <c r="F61" s="294">
        <v>-6501.452504114716</v>
      </c>
      <c r="G61" s="296">
        <v>-6262.71557286286</v>
      </c>
      <c r="H61" s="125"/>
      <c r="I61" s="340"/>
      <c r="J61" s="5"/>
      <c r="K61" s="5"/>
    </row>
    <row r="62" spans="1:9" ht="12.75">
      <c r="A62" s="109"/>
      <c r="B62" s="124" t="s">
        <v>125</v>
      </c>
      <c r="C62" s="88">
        <f>C61+C60</f>
        <v>6672.439659000003</v>
      </c>
      <c r="D62" s="88">
        <f>D61+D60</f>
        <v>5573.058151637677</v>
      </c>
      <c r="E62" s="88">
        <f>E61+E60</f>
        <v>7392.767680262669</v>
      </c>
      <c r="F62" s="88">
        <f>F61+F60</f>
        <v>1536.487470649955</v>
      </c>
      <c r="G62" s="89">
        <f>G61+G60</f>
        <v>3039.4048035162195</v>
      </c>
      <c r="H62" s="109"/>
      <c r="I62" s="340"/>
    </row>
    <row r="63" spans="1:9" ht="14.25">
      <c r="A63" s="109"/>
      <c r="B63" s="124" t="s">
        <v>242</v>
      </c>
      <c r="C63" s="88">
        <v>310.46996</v>
      </c>
      <c r="D63" s="88">
        <v>102.09294908574671</v>
      </c>
      <c r="E63" s="88">
        <v>95.42805986142449</v>
      </c>
      <c r="F63" s="88">
        <v>99.95644401633858</v>
      </c>
      <c r="G63" s="89">
        <v>89.99590971205029</v>
      </c>
      <c r="H63" s="109"/>
      <c r="I63" s="340"/>
    </row>
    <row r="64" spans="1:9" ht="14.25">
      <c r="A64" s="109"/>
      <c r="B64" s="123" t="s">
        <v>290</v>
      </c>
      <c r="C64" s="88">
        <v>5237.471831750004</v>
      </c>
      <c r="D64" s="88">
        <v>4274.069862872591</v>
      </c>
      <c r="E64" s="88">
        <v>5327.542822479432</v>
      </c>
      <c r="F64" s="88">
        <v>1211.8359598022537</v>
      </c>
      <c r="G64" s="89">
        <v>2067.712913057826</v>
      </c>
      <c r="H64" s="109"/>
      <c r="I64" s="340"/>
    </row>
    <row r="65" spans="1:9" ht="12.75">
      <c r="A65" s="109"/>
      <c r="B65" s="129" t="s">
        <v>212</v>
      </c>
      <c r="C65" s="294">
        <v>3345.66136</v>
      </c>
      <c r="D65" s="294">
        <v>2622.77608</v>
      </c>
      <c r="E65" s="294">
        <v>3481.2023500000005</v>
      </c>
      <c r="F65" s="294">
        <v>147.12569000000002</v>
      </c>
      <c r="G65" s="296">
        <v>854.95086</v>
      </c>
      <c r="H65" s="109"/>
      <c r="I65" s="340"/>
    </row>
    <row r="66" spans="1:9" ht="13.5" thickBot="1">
      <c r="A66" s="109"/>
      <c r="B66" s="130" t="s">
        <v>121</v>
      </c>
      <c r="C66" s="91">
        <v>749.4253353502501</v>
      </c>
      <c r="D66" s="91">
        <v>587.4839122443141</v>
      </c>
      <c r="E66" s="91">
        <v>779.6663844146728</v>
      </c>
      <c r="F66" s="91">
        <v>32.80495556370485</v>
      </c>
      <c r="G66" s="92">
        <v>191.50100010188726</v>
      </c>
      <c r="H66" s="109"/>
      <c r="I66" s="340"/>
    </row>
    <row r="67" spans="1:8" ht="13.5" thickBot="1">
      <c r="A67" s="109"/>
      <c r="B67" s="113"/>
      <c r="C67" s="113"/>
      <c r="D67" s="113"/>
      <c r="E67" s="113"/>
      <c r="F67" s="113"/>
      <c r="G67" s="113"/>
      <c r="H67" s="109"/>
    </row>
    <row r="68" spans="1:8" ht="12.75">
      <c r="A68" s="109"/>
      <c r="B68" s="353" t="s">
        <v>105</v>
      </c>
      <c r="C68" s="355">
        <v>2010</v>
      </c>
      <c r="D68" s="355" t="s">
        <v>126</v>
      </c>
      <c r="E68" s="355"/>
      <c r="F68" s="355" t="s">
        <v>127</v>
      </c>
      <c r="G68" s="357"/>
      <c r="H68" s="109"/>
    </row>
    <row r="69" spans="1:8" ht="12.75">
      <c r="A69" s="109"/>
      <c r="B69" s="354"/>
      <c r="C69" s="356"/>
      <c r="D69" s="97">
        <v>2011</v>
      </c>
      <c r="E69" s="97">
        <v>2012</v>
      </c>
      <c r="F69" s="97">
        <v>2011</v>
      </c>
      <c r="G69" s="98">
        <v>2012</v>
      </c>
      <c r="H69" s="109"/>
    </row>
    <row r="70" spans="1:9" ht="14.25">
      <c r="A70" s="109"/>
      <c r="B70" s="131" t="s">
        <v>243</v>
      </c>
      <c r="C70" s="88">
        <v>2916.2582000074303</v>
      </c>
      <c r="D70" s="88">
        <v>4023.9209337504503</v>
      </c>
      <c r="E70" s="88">
        <v>3716.7538852906446</v>
      </c>
      <c r="F70" s="88">
        <v>5144.991797026737</v>
      </c>
      <c r="G70" s="89">
        <v>6186.764037171624</v>
      </c>
      <c r="H70" s="109"/>
      <c r="I70" s="298"/>
    </row>
    <row r="71" spans="1:12" ht="14.25">
      <c r="A71" s="109"/>
      <c r="B71" s="132" t="s">
        <v>244</v>
      </c>
      <c r="C71" s="293">
        <v>14428.075081138504</v>
      </c>
      <c r="D71" s="293">
        <v>18813.00334874739</v>
      </c>
      <c r="E71" s="293">
        <v>22758.80526547095</v>
      </c>
      <c r="F71" s="293">
        <v>20929.52758525322</v>
      </c>
      <c r="G71" s="297">
        <v>27192.24315811608</v>
      </c>
      <c r="H71" s="342"/>
      <c r="I71" s="339"/>
      <c r="J71" s="339"/>
      <c r="K71" s="339"/>
      <c r="L71" s="339"/>
    </row>
    <row r="72" spans="1:12" ht="12.75">
      <c r="A72" s="109"/>
      <c r="B72" s="133" t="s">
        <v>119</v>
      </c>
      <c r="C72" s="88">
        <v>3150.232908978236</v>
      </c>
      <c r="D72" s="88">
        <v>3184.3882431755746</v>
      </c>
      <c r="E72" s="88">
        <v>3212.1470455014905</v>
      </c>
      <c r="F72" s="88">
        <v>3244.7913631978217</v>
      </c>
      <c r="G72" s="89">
        <v>3298.2016610883743</v>
      </c>
      <c r="H72" s="109"/>
      <c r="I72" s="339"/>
      <c r="J72" s="339"/>
      <c r="K72" s="339"/>
      <c r="L72" s="339"/>
    </row>
    <row r="73" spans="1:12" ht="14.25">
      <c r="A73" s="109"/>
      <c r="B73" s="134" t="s">
        <v>245</v>
      </c>
      <c r="C73" s="88">
        <v>0.4238488930296735</v>
      </c>
      <c r="D73" s="88">
        <v>17.23561539615339</v>
      </c>
      <c r="E73" s="88">
        <v>30.249080362641312</v>
      </c>
      <c r="F73" s="88">
        <v>22.23181016409926</v>
      </c>
      <c r="G73" s="89">
        <v>43.33240212647547</v>
      </c>
      <c r="H73" s="109"/>
      <c r="I73" s="298"/>
      <c r="J73" s="298"/>
      <c r="K73" s="298"/>
      <c r="L73" s="298"/>
    </row>
    <row r="74" spans="1:12" ht="14.25">
      <c r="A74" s="109"/>
      <c r="B74" s="134" t="s">
        <v>246</v>
      </c>
      <c r="C74" s="88">
        <v>19.925684</v>
      </c>
      <c r="D74" s="88">
        <v>37.269251694214624</v>
      </c>
      <c r="E74" s="88">
        <v>52.01458905364257</v>
      </c>
      <c r="F74" s="88">
        <v>92.67617694851602</v>
      </c>
      <c r="G74" s="89">
        <v>124.98588287669227</v>
      </c>
      <c r="H74" s="109"/>
      <c r="I74" s="298"/>
      <c r="J74" s="298"/>
      <c r="K74" s="298"/>
      <c r="L74" s="298"/>
    </row>
    <row r="75" spans="1:12" ht="12.75">
      <c r="A75" s="109"/>
      <c r="B75" s="134" t="s">
        <v>179</v>
      </c>
      <c r="C75" s="88">
        <v>826.5711082286158</v>
      </c>
      <c r="D75" s="88">
        <v>826.5711082286158</v>
      </c>
      <c r="E75" s="88">
        <v>826.5711082286158</v>
      </c>
      <c r="F75" s="88">
        <v>826.5711082286158</v>
      </c>
      <c r="G75" s="89">
        <v>826.5711082286158</v>
      </c>
      <c r="H75" s="109"/>
      <c r="I75" s="298"/>
      <c r="J75" s="298"/>
      <c r="K75" s="298"/>
      <c r="L75" s="298"/>
    </row>
    <row r="76" spans="1:12" ht="12.75">
      <c r="A76" s="109"/>
      <c r="B76" s="134" t="s">
        <v>180</v>
      </c>
      <c r="C76" s="88">
        <v>2199.992350251064</v>
      </c>
      <c r="D76" s="88">
        <v>2199.992350251064</v>
      </c>
      <c r="E76" s="88">
        <v>2199.992350251064</v>
      </c>
      <c r="F76" s="88">
        <v>2199.992350251064</v>
      </c>
      <c r="G76" s="89">
        <v>2199.992350251064</v>
      </c>
      <c r="H76" s="109"/>
      <c r="I76" s="298"/>
      <c r="J76" s="298"/>
      <c r="K76" s="298"/>
      <c r="L76" s="298"/>
    </row>
    <row r="77" spans="1:12" ht="14.25">
      <c r="A77" s="109"/>
      <c r="B77" s="134" t="s">
        <v>247</v>
      </c>
      <c r="C77" s="88">
        <v>103.3199176055264</v>
      </c>
      <c r="D77" s="88">
        <v>103.3199176055264</v>
      </c>
      <c r="E77" s="88">
        <v>103.3199176055264</v>
      </c>
      <c r="F77" s="88">
        <v>103.3199176055264</v>
      </c>
      <c r="G77" s="89">
        <v>103.3199176055264</v>
      </c>
      <c r="H77" s="109"/>
      <c r="I77" s="298"/>
      <c r="J77" s="298"/>
      <c r="K77" s="298"/>
      <c r="L77" s="298"/>
    </row>
    <row r="78" spans="1:12" ht="12.75">
      <c r="A78" s="109"/>
      <c r="B78" s="133" t="s">
        <v>120</v>
      </c>
      <c r="C78" s="88">
        <v>11277.842172160266</v>
      </c>
      <c r="D78" s="345">
        <v>15628.615105571813</v>
      </c>
      <c r="E78" s="345">
        <v>19546.658219969457</v>
      </c>
      <c r="F78" s="345">
        <v>17684.7362220554</v>
      </c>
      <c r="G78" s="89">
        <v>23894.041497027705</v>
      </c>
      <c r="H78" s="342"/>
      <c r="I78" s="339"/>
      <c r="J78" s="339"/>
      <c r="K78" s="339"/>
      <c r="L78" s="339"/>
    </row>
    <row r="79" spans="1:9" ht="12.75">
      <c r="A79" s="109"/>
      <c r="B79" s="134" t="s">
        <v>179</v>
      </c>
      <c r="C79" s="88">
        <v>1929.9336845945204</v>
      </c>
      <c r="D79" s="345">
        <v>3086.6856886019177</v>
      </c>
      <c r="E79" s="345">
        <v>3993.797299659674</v>
      </c>
      <c r="F79" s="345">
        <v>3852.91815922483</v>
      </c>
      <c r="G79" s="89">
        <v>5694.542063904513</v>
      </c>
      <c r="H79" s="109"/>
      <c r="I79" s="340"/>
    </row>
    <row r="80" spans="1:9" ht="12.75">
      <c r="A80" s="109"/>
      <c r="B80" s="134" t="s">
        <v>172</v>
      </c>
      <c r="C80" s="88">
        <v>6301.7466663922905</v>
      </c>
      <c r="D80" s="345">
        <v>8957.692774053774</v>
      </c>
      <c r="E80" s="345">
        <v>11297.136234621832</v>
      </c>
      <c r="F80" s="345">
        <v>9714.85991690216</v>
      </c>
      <c r="G80" s="89">
        <v>13068.115185632196</v>
      </c>
      <c r="H80" s="109"/>
      <c r="I80" s="340"/>
    </row>
    <row r="81" spans="1:9" ht="12.75">
      <c r="A81" s="109"/>
      <c r="B81" s="134" t="s">
        <v>178</v>
      </c>
      <c r="C81" s="88">
        <v>1058.8791746799461</v>
      </c>
      <c r="D81" s="345">
        <v>1267.058866509111</v>
      </c>
      <c r="E81" s="345">
        <v>1440.2578919228965</v>
      </c>
      <c r="F81" s="345">
        <v>1347.272332151613</v>
      </c>
      <c r="G81" s="89">
        <v>1628.2290848044117</v>
      </c>
      <c r="H81" s="109"/>
      <c r="I81" s="340"/>
    </row>
    <row r="82" spans="1:8" ht="14.25">
      <c r="A82" s="109"/>
      <c r="B82" s="374" t="s">
        <v>248</v>
      </c>
      <c r="C82" s="375"/>
      <c r="D82" s="375"/>
      <c r="E82" s="375"/>
      <c r="F82" s="375"/>
      <c r="G82" s="376"/>
      <c r="H82" s="109"/>
    </row>
    <row r="83" spans="1:8" ht="12.75">
      <c r="A83" s="109"/>
      <c r="B83" s="134" t="s">
        <v>209</v>
      </c>
      <c r="C83" s="343">
        <v>0.2003169944197232</v>
      </c>
      <c r="D83" s="343">
        <v>0.234039815421368</v>
      </c>
      <c r="E83" s="343">
        <v>0.24755981246764916</v>
      </c>
      <c r="F83" s="343">
        <v>0.26649252025987624</v>
      </c>
      <c r="G83" s="344">
        <v>0.2953269724350848</v>
      </c>
      <c r="H83" s="109"/>
    </row>
    <row r="84" spans="1:8" ht="12.75">
      <c r="A84" s="109"/>
      <c r="B84" s="134" t="s">
        <v>210</v>
      </c>
      <c r="C84" s="343">
        <v>0.2994839618402287</v>
      </c>
      <c r="D84" s="343">
        <v>0.31898233904660733</v>
      </c>
      <c r="E84" s="343">
        <v>0.3218779165999906</v>
      </c>
      <c r="F84" s="343">
        <v>0.33191688908183536</v>
      </c>
      <c r="G84" s="344">
        <v>0.34405689486863905</v>
      </c>
      <c r="H84" s="109"/>
    </row>
    <row r="85" spans="1:8" ht="12.75">
      <c r="A85" s="109"/>
      <c r="B85" s="134" t="s">
        <v>211</v>
      </c>
      <c r="C85" s="343">
        <v>0.3505264457183784</v>
      </c>
      <c r="D85" s="343">
        <v>0.3450305274783312</v>
      </c>
      <c r="E85" s="343">
        <v>0.33958911856963253</v>
      </c>
      <c r="F85" s="343">
        <v>0.35771865158098504</v>
      </c>
      <c r="G85" s="344">
        <v>0.36613134803779035</v>
      </c>
      <c r="H85" s="109"/>
    </row>
    <row r="86" spans="1:8" ht="14.25">
      <c r="A86" s="109"/>
      <c r="B86" s="374" t="s">
        <v>249</v>
      </c>
      <c r="C86" s="375"/>
      <c r="D86" s="375"/>
      <c r="E86" s="375"/>
      <c r="F86" s="375"/>
      <c r="G86" s="376"/>
      <c r="H86" s="109"/>
    </row>
    <row r="87" spans="1:8" ht="12.75">
      <c r="A87" s="109"/>
      <c r="B87" s="134" t="s">
        <v>209</v>
      </c>
      <c r="C87" s="93">
        <v>0.0031293492601048183</v>
      </c>
      <c r="D87" s="93">
        <v>0.005475195310547255</v>
      </c>
      <c r="E87" s="93">
        <v>0.004293585160691567</v>
      </c>
      <c r="F87" s="93">
        <v>0.009101964415255698</v>
      </c>
      <c r="G87" s="94">
        <v>0.008716864575779417</v>
      </c>
      <c r="H87" s="109"/>
    </row>
    <row r="88" spans="1:8" ht="12.75">
      <c r="A88" s="109"/>
      <c r="B88" s="134" t="s">
        <v>210</v>
      </c>
      <c r="C88" s="93">
        <v>0.003350188799350683</v>
      </c>
      <c r="D88" s="93">
        <v>0.008036014452090089</v>
      </c>
      <c r="E88" s="93">
        <v>0.007078382127085209</v>
      </c>
      <c r="F88" s="93">
        <v>0.010326951788892747</v>
      </c>
      <c r="G88" s="94">
        <v>0.010145841334404193</v>
      </c>
      <c r="H88" s="109"/>
    </row>
    <row r="89" spans="1:8" ht="12.75">
      <c r="A89" s="109"/>
      <c r="B89" s="134" t="s">
        <v>211</v>
      </c>
      <c r="C89" s="93">
        <v>0.004564629237828914</v>
      </c>
      <c r="D89" s="93">
        <v>0.009777530878393087</v>
      </c>
      <c r="E89" s="93">
        <v>0.008134601431154728</v>
      </c>
      <c r="F89" s="93">
        <v>0.01354489949293635</v>
      </c>
      <c r="G89" s="94">
        <v>0.013195635464817893</v>
      </c>
      <c r="H89" s="109"/>
    </row>
    <row r="90" spans="1:8" ht="13.5" thickBot="1">
      <c r="A90" s="109"/>
      <c r="B90" s="135" t="s">
        <v>153</v>
      </c>
      <c r="C90" s="95">
        <v>90.0267131980456</v>
      </c>
      <c r="D90" s="372"/>
      <c r="E90" s="373"/>
      <c r="F90" s="95">
        <v>223.31062965959543</v>
      </c>
      <c r="G90" s="96">
        <v>338.50991670308616</v>
      </c>
      <c r="H90" s="109"/>
    </row>
    <row r="91" spans="1:8" ht="12.75">
      <c r="A91" s="109"/>
      <c r="B91" s="136"/>
      <c r="C91" s="113"/>
      <c r="D91" s="113"/>
      <c r="E91" s="113"/>
      <c r="F91" s="113"/>
      <c r="G91" s="113"/>
      <c r="H91" s="109"/>
    </row>
    <row r="92" spans="1:8" ht="25.5" customHeight="1">
      <c r="A92" s="101"/>
      <c r="B92" s="352" t="s">
        <v>309</v>
      </c>
      <c r="C92" s="352"/>
      <c r="D92" s="352"/>
      <c r="E92" s="352"/>
      <c r="F92" s="352"/>
      <c r="G92" s="352"/>
      <c r="H92" s="109"/>
    </row>
    <row r="93" ht="13.5" customHeight="1" thickBot="1">
      <c r="B93" s="137"/>
    </row>
    <row r="94" spans="2:7" ht="13.5" customHeight="1">
      <c r="B94" s="384" t="s">
        <v>203</v>
      </c>
      <c r="C94" s="379"/>
      <c r="D94" s="355" t="s">
        <v>126</v>
      </c>
      <c r="E94" s="355"/>
      <c r="F94" s="355" t="s">
        <v>127</v>
      </c>
      <c r="G94" s="357"/>
    </row>
    <row r="95" spans="2:7" ht="13.5" customHeight="1">
      <c r="B95" s="385"/>
      <c r="C95" s="380"/>
      <c r="D95" s="97">
        <v>2011</v>
      </c>
      <c r="E95" s="97">
        <v>2012</v>
      </c>
      <c r="F95" s="97">
        <v>2011</v>
      </c>
      <c r="G95" s="98">
        <v>2012</v>
      </c>
    </row>
    <row r="96" spans="2:10" ht="26.25" customHeight="1">
      <c r="B96" s="111" t="s">
        <v>250</v>
      </c>
      <c r="C96" s="380"/>
      <c r="D96" s="72"/>
      <c r="E96" s="72"/>
      <c r="F96" s="72"/>
      <c r="G96" s="73"/>
      <c r="J96" s="119"/>
    </row>
    <row r="97" spans="2:11" ht="26.25" customHeight="1">
      <c r="B97" s="116" t="s">
        <v>189</v>
      </c>
      <c r="C97" s="380"/>
      <c r="D97" s="72"/>
      <c r="E97" s="72"/>
      <c r="F97" s="72"/>
      <c r="G97" s="73"/>
      <c r="K97" s="118"/>
    </row>
    <row r="98" spans="2:7" ht="26.25" customHeight="1">
      <c r="B98" s="116" t="s">
        <v>251</v>
      </c>
      <c r="C98" s="380"/>
      <c r="D98" s="72"/>
      <c r="E98" s="72"/>
      <c r="F98" s="72"/>
      <c r="G98" s="73"/>
    </row>
    <row r="99" spans="2:7" ht="38.25">
      <c r="B99" s="138" t="s">
        <v>195</v>
      </c>
      <c r="C99" s="380"/>
      <c r="D99" s="72"/>
      <c r="E99" s="72"/>
      <c r="F99" s="72"/>
      <c r="G99" s="73"/>
    </row>
    <row r="100" spans="2:7" ht="38.25">
      <c r="B100" s="138" t="s">
        <v>252</v>
      </c>
      <c r="C100" s="380"/>
      <c r="D100" s="72"/>
      <c r="E100" s="72"/>
      <c r="F100" s="72"/>
      <c r="G100" s="73"/>
    </row>
    <row r="101" spans="2:7" ht="26.25" customHeight="1">
      <c r="B101" s="116" t="s">
        <v>253</v>
      </c>
      <c r="C101" s="380"/>
      <c r="D101" s="72"/>
      <c r="E101" s="72"/>
      <c r="F101" s="72"/>
      <c r="G101" s="73"/>
    </row>
    <row r="102" spans="2:7" ht="26.25" customHeight="1">
      <c r="B102" s="139" t="s">
        <v>254</v>
      </c>
      <c r="C102" s="380"/>
      <c r="D102" s="72"/>
      <c r="E102" s="72"/>
      <c r="F102" s="72"/>
      <c r="G102" s="73"/>
    </row>
    <row r="103" spans="2:7" ht="38.25">
      <c r="B103" s="138" t="s">
        <v>191</v>
      </c>
      <c r="C103" s="380"/>
      <c r="D103" s="72"/>
      <c r="E103" s="72"/>
      <c r="F103" s="72"/>
      <c r="G103" s="73"/>
    </row>
    <row r="104" spans="2:7" ht="38.25">
      <c r="B104" s="138" t="s">
        <v>221</v>
      </c>
      <c r="C104" s="380"/>
      <c r="D104" s="72"/>
      <c r="E104" s="72"/>
      <c r="F104" s="72"/>
      <c r="G104" s="73"/>
    </row>
    <row r="105" spans="2:7" ht="15" customHeight="1">
      <c r="B105" s="140" t="s">
        <v>190</v>
      </c>
      <c r="C105" s="380"/>
      <c r="D105" s="72">
        <f>D37+D97+D99+D103</f>
        <v>527521.6401385681</v>
      </c>
      <c r="E105" s="72">
        <f>E37+E97+E99+E103</f>
        <v>541910.6373941764</v>
      </c>
      <c r="F105" s="72">
        <f>F37+F97+F99+F103</f>
        <v>595738.8023204583</v>
      </c>
      <c r="G105" s="73">
        <f>G37+G97+G99+G103</f>
        <v>657378.4746319939</v>
      </c>
    </row>
    <row r="106" spans="2:11" ht="12.75">
      <c r="B106" s="140" t="s">
        <v>222</v>
      </c>
      <c r="C106" s="380"/>
      <c r="D106" s="72">
        <f>D47+D96+D98+D100+D101+D102+D104</f>
        <v>49141.065852310356</v>
      </c>
      <c r="E106" s="72">
        <f>E47+E96+E98+E100+E101+E102+E104</f>
        <v>54148.03904106677</v>
      </c>
      <c r="F106" s="72">
        <f>F47+F96+F98+F100+F101+F102+F104</f>
        <v>46100.763578465056</v>
      </c>
      <c r="G106" s="73">
        <f>G47+G96+G98+G100+G101+G102+G104</f>
        <v>48038.9966113173</v>
      </c>
      <c r="J106" s="65"/>
      <c r="K106" s="65"/>
    </row>
    <row r="107" spans="2:11" ht="15.75" customHeight="1" thickBot="1">
      <c r="B107" s="141" t="s">
        <v>255</v>
      </c>
      <c r="C107" s="381"/>
      <c r="D107" s="99">
        <f>D106/D105</f>
        <v>0.09315459710695868</v>
      </c>
      <c r="E107" s="99">
        <f>E106/E105</f>
        <v>0.09992060554751653</v>
      </c>
      <c r="F107" s="99">
        <f>F106/F105</f>
        <v>0.07738418816920817</v>
      </c>
      <c r="G107" s="100">
        <f>G106/G105</f>
        <v>0.07307661942872398</v>
      </c>
      <c r="I107" s="339"/>
      <c r="J107" s="65"/>
      <c r="K107" s="65"/>
    </row>
    <row r="108" spans="2:11" ht="12.75">
      <c r="B108" s="137"/>
      <c r="J108" s="65"/>
      <c r="K108" s="65"/>
    </row>
    <row r="109" spans="1:11" ht="12.75">
      <c r="A109" s="386" t="s">
        <v>97</v>
      </c>
      <c r="B109" s="386"/>
      <c r="C109" s="386"/>
      <c r="D109" s="386"/>
      <c r="E109" s="386"/>
      <c r="F109" s="386"/>
      <c r="G109" s="386"/>
      <c r="H109" s="386"/>
      <c r="J109" s="65"/>
      <c r="K109" s="65"/>
    </row>
    <row r="110" spans="1:11" ht="37.5" customHeight="1">
      <c r="A110" s="349" t="s">
        <v>293</v>
      </c>
      <c r="B110" s="366"/>
      <c r="C110" s="366"/>
      <c r="D110" s="366"/>
      <c r="E110" s="366"/>
      <c r="F110" s="366"/>
      <c r="G110" s="366"/>
      <c r="H110" s="366"/>
      <c r="I110" s="65"/>
      <c r="J110" s="65"/>
      <c r="K110" s="65"/>
    </row>
    <row r="111" spans="1:11" ht="39" customHeight="1">
      <c r="A111" s="349" t="s">
        <v>231</v>
      </c>
      <c r="B111" s="366"/>
      <c r="C111" s="366"/>
      <c r="D111" s="366"/>
      <c r="E111" s="366"/>
      <c r="F111" s="366"/>
      <c r="G111" s="366"/>
      <c r="H111" s="366"/>
      <c r="I111" s="65"/>
      <c r="J111" s="65"/>
      <c r="K111" s="65"/>
    </row>
    <row r="112" spans="1:11" ht="30" customHeight="1">
      <c r="A112" s="366" t="s">
        <v>232</v>
      </c>
      <c r="B112" s="366"/>
      <c r="C112" s="366"/>
      <c r="D112" s="366"/>
      <c r="E112" s="366"/>
      <c r="F112" s="366"/>
      <c r="G112" s="366"/>
      <c r="H112" s="366"/>
      <c r="I112" s="65"/>
      <c r="J112" s="65"/>
      <c r="K112" s="65"/>
    </row>
    <row r="113" spans="1:11" ht="30.75" customHeight="1">
      <c r="A113" s="366" t="s">
        <v>256</v>
      </c>
      <c r="B113" s="366"/>
      <c r="C113" s="366"/>
      <c r="D113" s="366"/>
      <c r="E113" s="366"/>
      <c r="F113" s="366"/>
      <c r="G113" s="366"/>
      <c r="H113" s="366"/>
      <c r="I113" s="65"/>
      <c r="J113" s="65"/>
      <c r="K113" s="65"/>
    </row>
    <row r="114" spans="1:11" ht="59.25" customHeight="1">
      <c r="A114" s="383" t="s">
        <v>310</v>
      </c>
      <c r="B114" s="383"/>
      <c r="C114" s="383"/>
      <c r="D114" s="383"/>
      <c r="E114" s="383"/>
      <c r="F114" s="383"/>
      <c r="G114" s="383"/>
      <c r="H114" s="383"/>
      <c r="I114" s="65"/>
      <c r="J114" s="65"/>
      <c r="K114" s="65"/>
    </row>
    <row r="115" spans="1:11" ht="48" customHeight="1">
      <c r="A115" s="367" t="s">
        <v>257</v>
      </c>
      <c r="B115" s="367"/>
      <c r="C115" s="367"/>
      <c r="D115" s="367"/>
      <c r="E115" s="367"/>
      <c r="F115" s="367"/>
      <c r="G115" s="367"/>
      <c r="H115" s="367"/>
      <c r="I115" s="65"/>
      <c r="J115" s="65"/>
      <c r="K115" s="65"/>
    </row>
    <row r="116" spans="1:11" ht="15" customHeight="1">
      <c r="A116" s="367" t="s">
        <v>258</v>
      </c>
      <c r="B116" s="367"/>
      <c r="C116" s="367"/>
      <c r="D116" s="367"/>
      <c r="E116" s="367"/>
      <c r="F116" s="367"/>
      <c r="G116" s="367"/>
      <c r="H116" s="367"/>
      <c r="I116" s="65"/>
      <c r="J116" s="65"/>
      <c r="K116" s="65"/>
    </row>
    <row r="117" spans="1:9" ht="28.5" customHeight="1">
      <c r="A117" s="367" t="s">
        <v>259</v>
      </c>
      <c r="B117" s="367"/>
      <c r="C117" s="367"/>
      <c r="D117" s="367"/>
      <c r="E117" s="367"/>
      <c r="F117" s="367"/>
      <c r="G117" s="367"/>
      <c r="H117" s="367"/>
      <c r="I117" s="65"/>
    </row>
    <row r="118" spans="1:9" ht="33.75" customHeight="1">
      <c r="A118" s="382" t="s">
        <v>260</v>
      </c>
      <c r="B118" s="382"/>
      <c r="C118" s="382"/>
      <c r="D118" s="382"/>
      <c r="E118" s="382"/>
      <c r="F118" s="382"/>
      <c r="G118" s="382"/>
      <c r="H118" s="382"/>
      <c r="I118" s="65"/>
    </row>
    <row r="119" spans="1:9" ht="44.25" customHeight="1">
      <c r="A119" s="366" t="s">
        <v>261</v>
      </c>
      <c r="B119" s="366"/>
      <c r="C119" s="366"/>
      <c r="D119" s="366"/>
      <c r="E119" s="366"/>
      <c r="F119" s="366"/>
      <c r="G119" s="366"/>
      <c r="H119" s="366"/>
      <c r="I119" s="65"/>
    </row>
    <row r="120" spans="1:9" ht="12.75">
      <c r="A120" s="382" t="s">
        <v>262</v>
      </c>
      <c r="B120" s="382"/>
      <c r="C120" s="382"/>
      <c r="D120" s="382"/>
      <c r="E120" s="382"/>
      <c r="F120" s="382"/>
      <c r="G120" s="382"/>
      <c r="H120" s="382"/>
      <c r="I120" s="65"/>
    </row>
    <row r="121" spans="1:9" ht="12.75" customHeight="1">
      <c r="A121" s="382" t="s">
        <v>263</v>
      </c>
      <c r="B121" s="382"/>
      <c r="C121" s="382"/>
      <c r="D121" s="382"/>
      <c r="E121" s="382"/>
      <c r="F121" s="382"/>
      <c r="G121" s="382"/>
      <c r="H121" s="382"/>
      <c r="I121" s="65"/>
    </row>
    <row r="122" spans="1:9" ht="31.5" customHeight="1">
      <c r="A122" s="366" t="s">
        <v>264</v>
      </c>
      <c r="B122" s="366"/>
      <c r="C122" s="366"/>
      <c r="D122" s="366"/>
      <c r="E122" s="366"/>
      <c r="F122" s="366"/>
      <c r="G122" s="366"/>
      <c r="H122" s="366"/>
      <c r="I122" s="65"/>
    </row>
    <row r="123" spans="1:11" ht="18.75" customHeight="1">
      <c r="A123" s="378" t="s">
        <v>265</v>
      </c>
      <c r="B123" s="378"/>
      <c r="C123" s="378"/>
      <c r="D123" s="378"/>
      <c r="E123" s="378"/>
      <c r="F123" s="378"/>
      <c r="G123" s="378"/>
      <c r="H123" s="378"/>
      <c r="I123" s="65"/>
      <c r="J123" s="65"/>
      <c r="K123" s="65"/>
    </row>
    <row r="124" spans="1:11" ht="64.5" customHeight="1">
      <c r="A124" s="377" t="s">
        <v>266</v>
      </c>
      <c r="B124" s="377"/>
      <c r="C124" s="377"/>
      <c r="D124" s="377"/>
      <c r="E124" s="377"/>
      <c r="F124" s="377"/>
      <c r="G124" s="377"/>
      <c r="H124" s="377"/>
      <c r="I124" s="65"/>
      <c r="J124" s="65"/>
      <c r="K124" s="65"/>
    </row>
    <row r="125" ht="12.75">
      <c r="B125" s="137"/>
    </row>
    <row r="126" ht="12.75">
      <c r="B126" s="137"/>
    </row>
    <row r="127" ht="12.75">
      <c r="B127" s="137"/>
    </row>
    <row r="128" ht="12.75">
      <c r="B128" s="137"/>
    </row>
    <row r="129" ht="12.75">
      <c r="B129" s="137"/>
    </row>
    <row r="130" ht="12.75">
      <c r="B130" s="137"/>
    </row>
    <row r="131" ht="12.75">
      <c r="B131" s="137"/>
    </row>
    <row r="132" ht="12.75">
      <c r="B132" s="137"/>
    </row>
    <row r="133" ht="12.75">
      <c r="B133" s="137"/>
    </row>
    <row r="134" ht="12.75">
      <c r="B134" s="137"/>
    </row>
    <row r="135" ht="12.75">
      <c r="B135" s="137"/>
    </row>
    <row r="136" ht="12.75">
      <c r="B136" s="137"/>
    </row>
    <row r="137" ht="12.75">
      <c r="B137" s="137"/>
    </row>
    <row r="138" ht="12.75">
      <c r="B138" s="137"/>
    </row>
    <row r="139" ht="12.75">
      <c r="B139" s="137"/>
    </row>
    <row r="140" ht="12.75">
      <c r="B140" s="137"/>
    </row>
    <row r="141" ht="12.75">
      <c r="B141" s="137"/>
    </row>
    <row r="142" ht="12.75">
      <c r="B142" s="137"/>
    </row>
    <row r="143" ht="12.75">
      <c r="B143" s="137"/>
    </row>
    <row r="144" ht="12.75">
      <c r="B144" s="137"/>
    </row>
    <row r="145" ht="12.75">
      <c r="B145" s="137"/>
    </row>
    <row r="146" ht="12.75">
      <c r="B146" s="137"/>
    </row>
    <row r="147" ht="12.75">
      <c r="B147" s="137"/>
    </row>
    <row r="148" ht="12.75">
      <c r="B148" s="137"/>
    </row>
    <row r="149" ht="12.75">
      <c r="B149" s="137"/>
    </row>
    <row r="150" ht="12.75">
      <c r="B150" s="137"/>
    </row>
  </sheetData>
  <sheetProtection password="A0C4" sheet="1"/>
  <mergeCells count="51">
    <mergeCell ref="A118:H118"/>
    <mergeCell ref="B94:B95"/>
    <mergeCell ref="A109:H109"/>
    <mergeCell ref="A122:H122"/>
    <mergeCell ref="A121:H121"/>
    <mergeCell ref="A111:H111"/>
    <mergeCell ref="A124:H124"/>
    <mergeCell ref="A113:H113"/>
    <mergeCell ref="A123:H123"/>
    <mergeCell ref="C94:C107"/>
    <mergeCell ref="A112:H112"/>
    <mergeCell ref="F94:G94"/>
    <mergeCell ref="A119:H119"/>
    <mergeCell ref="D94:E94"/>
    <mergeCell ref="A120:H120"/>
    <mergeCell ref="A114:H114"/>
    <mergeCell ref="B82:G82"/>
    <mergeCell ref="D21:E21"/>
    <mergeCell ref="B86:G86"/>
    <mergeCell ref="C53:C54"/>
    <mergeCell ref="B33:B34"/>
    <mergeCell ref="D53:E53"/>
    <mergeCell ref="A110:H110"/>
    <mergeCell ref="A115:H115"/>
    <mergeCell ref="A117:H117"/>
    <mergeCell ref="A116:H116"/>
    <mergeCell ref="A2:H2"/>
    <mergeCell ref="C58:E58"/>
    <mergeCell ref="B92:G92"/>
    <mergeCell ref="B53:B54"/>
    <mergeCell ref="D90:E90"/>
    <mergeCell ref="C68:C69"/>
    <mergeCell ref="F21:G21"/>
    <mergeCell ref="F10:G10"/>
    <mergeCell ref="C43:C49"/>
    <mergeCell ref="C10:C11"/>
    <mergeCell ref="B19:G19"/>
    <mergeCell ref="D68:E68"/>
    <mergeCell ref="F68:G68"/>
    <mergeCell ref="B68:B69"/>
    <mergeCell ref="D10:E10"/>
    <mergeCell ref="B8:G8"/>
    <mergeCell ref="B10:B11"/>
    <mergeCell ref="B21:B22"/>
    <mergeCell ref="C21:C22"/>
    <mergeCell ref="F53:G53"/>
    <mergeCell ref="D33:E33"/>
    <mergeCell ref="F33:G33"/>
    <mergeCell ref="C33:C34"/>
    <mergeCell ref="C36:C40"/>
    <mergeCell ref="B31:G31"/>
  </mergeCells>
  <printOptions/>
  <pageMargins left="1.1023622047244095" right="0.7086614173228347" top="0.7480314960629921" bottom="0.7480314960629921" header="0.31496062992125984" footer="0.31496062992125984"/>
  <pageSetup fitToHeight="2"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2:D36"/>
  <sheetViews>
    <sheetView zoomScale="85" zoomScaleNormal="85" zoomScalePageLayoutView="0" workbookViewId="0" topLeftCell="A1">
      <selection activeCell="D15" sqref="D15"/>
    </sheetView>
  </sheetViews>
  <sheetFormatPr defaultColWidth="9.140625" defaultRowHeight="15"/>
  <cols>
    <col min="1" max="1" width="79.28125" style="5" customWidth="1"/>
    <col min="2" max="2" width="18.8515625" style="5" customWidth="1"/>
    <col min="3" max="3" width="23.140625" style="5" customWidth="1"/>
    <col min="4" max="4" width="70.421875" style="5" customWidth="1"/>
    <col min="5" max="16384" width="9.140625" style="5" customWidth="1"/>
  </cols>
  <sheetData>
    <row r="2" ht="18">
      <c r="A2" s="142" t="s">
        <v>111</v>
      </c>
    </row>
    <row r="3" ht="12.75">
      <c r="A3" s="2"/>
    </row>
    <row r="4" spans="1:4" ht="12.75">
      <c r="A4" s="1" t="s">
        <v>294</v>
      </c>
      <c r="B4" s="6"/>
      <c r="C4" s="7"/>
      <c r="D4" s="4"/>
    </row>
    <row r="5" spans="1:4" ht="13.5" thickBot="1">
      <c r="A5" s="3"/>
      <c r="B5" s="3"/>
      <c r="C5" s="3"/>
      <c r="D5" s="3"/>
    </row>
    <row r="6" spans="1:4" ht="12.75">
      <c r="A6" s="388" t="s">
        <v>2</v>
      </c>
      <c r="B6" s="390" t="s">
        <v>0</v>
      </c>
      <c r="C6" s="391"/>
      <c r="D6" s="392" t="s">
        <v>3</v>
      </c>
    </row>
    <row r="7" spans="1:4" ht="12.75">
      <c r="A7" s="389"/>
      <c r="B7" s="143" t="s">
        <v>300</v>
      </c>
      <c r="C7" s="144" t="s">
        <v>1</v>
      </c>
      <c r="D7" s="393"/>
    </row>
    <row r="8" spans="1:4" ht="25.5">
      <c r="A8" s="145" t="s">
        <v>108</v>
      </c>
      <c r="B8" s="11">
        <v>52435.38850504263</v>
      </c>
      <c r="C8" s="14">
        <f>IF(B8="","",B8/'1 - Aggregate information'!$C$12)</f>
        <v>0.11371638182153256</v>
      </c>
      <c r="D8" s="146" t="s">
        <v>4</v>
      </c>
    </row>
    <row r="9" spans="1:4" ht="12.75">
      <c r="A9" s="147" t="s">
        <v>5</v>
      </c>
      <c r="B9" s="12">
        <v>58806.97350504263</v>
      </c>
      <c r="C9" s="14">
        <f>IF(B9="","",B9/'1 - Aggregate information'!$C$12)</f>
        <v>0.12753440841246114</v>
      </c>
      <c r="D9" s="148" t="s">
        <v>6</v>
      </c>
    </row>
    <row r="10" spans="1:4" ht="12.75">
      <c r="A10" s="147" t="s">
        <v>7</v>
      </c>
      <c r="B10" s="12">
        <v>-9645.42122</v>
      </c>
      <c r="C10" s="14">
        <f>IF(B10="","",B10/'1 - Aggregate information'!$C$12)</f>
        <v>-0.020917979890194782</v>
      </c>
      <c r="D10" s="146" t="s">
        <v>8</v>
      </c>
    </row>
    <row r="11" spans="1:4" ht="14.25">
      <c r="A11" s="149" t="s">
        <v>205</v>
      </c>
      <c r="B11" s="10">
        <v>-393.87980000000005</v>
      </c>
      <c r="C11" s="14">
        <f>IF(B11="","",B11/'1 - Aggregate information'!$C$12)</f>
        <v>-0.0008542052801664937</v>
      </c>
      <c r="D11" s="146" t="s">
        <v>9</v>
      </c>
    </row>
    <row r="12" spans="1:4" ht="12.75">
      <c r="A12" s="9" t="s">
        <v>10</v>
      </c>
      <c r="B12" s="11">
        <v>-6203.027615000001</v>
      </c>
      <c r="C12" s="14">
        <f>IF(B12="","",B12/'1 - Aggregate information'!$C$12)</f>
        <v>-0.013452476978386738</v>
      </c>
      <c r="D12" s="146" t="s">
        <v>11</v>
      </c>
    </row>
    <row r="13" spans="1:4" ht="38.25">
      <c r="A13" s="147" t="s">
        <v>12</v>
      </c>
      <c r="B13" s="12">
        <v>-3235.6067100000005</v>
      </c>
      <c r="C13" s="14">
        <f>IF(B13="","",B13/'1 - Aggregate information'!$C$12)</f>
        <v>-0.007017045139720638</v>
      </c>
      <c r="D13" s="146" t="s">
        <v>13</v>
      </c>
    </row>
    <row r="14" spans="1:4" ht="12.75">
      <c r="A14" s="147" t="s">
        <v>14</v>
      </c>
      <c r="B14" s="12">
        <v>-2733.4099650000003</v>
      </c>
      <c r="C14" s="14">
        <f>IF(B14="","",B14/'1 - Aggregate information'!$C$12)</f>
        <v>-0.0059279334075083585</v>
      </c>
      <c r="D14" s="146" t="s">
        <v>15</v>
      </c>
    </row>
    <row r="15" spans="1:4" ht="25.5">
      <c r="A15" s="149" t="s">
        <v>16</v>
      </c>
      <c r="B15" s="10">
        <v>-194.62296</v>
      </c>
      <c r="C15" s="14">
        <f>IF(B15="","",B15/'1 - Aggregate information'!$C$12)</f>
        <v>-0.00042207790314109097</v>
      </c>
      <c r="D15" s="146" t="s">
        <v>17</v>
      </c>
    </row>
    <row r="16" spans="1:4" ht="12.75">
      <c r="A16" s="9" t="s">
        <v>18</v>
      </c>
      <c r="B16" s="11">
        <f>B8+B12</f>
        <v>46232.36089004263</v>
      </c>
      <c r="C16" s="14">
        <f>IF(B16="","",B16/'1 - Aggregate information'!$C$12)</f>
        <v>0.10026390484314582</v>
      </c>
      <c r="D16" s="150"/>
    </row>
    <row r="17" spans="1:4" ht="12.75">
      <c r="A17" s="149" t="s">
        <v>19</v>
      </c>
      <c r="B17" s="10">
        <v>0</v>
      </c>
      <c r="C17" s="14">
        <f>IF(B17="","",B17/'1 - Aggregate information'!$C$12)</f>
        <v>0</v>
      </c>
      <c r="D17" s="150" t="s">
        <v>20</v>
      </c>
    </row>
    <row r="18" spans="1:4" ht="12.75">
      <c r="A18" s="9" t="s">
        <v>21</v>
      </c>
      <c r="B18" s="11">
        <v>0</v>
      </c>
      <c r="C18" s="14">
        <f>IF(B18="","",B18/'1 - Aggregate information'!$C$12)</f>
        <v>0</v>
      </c>
      <c r="D18" s="150"/>
    </row>
    <row r="19" spans="1:4" ht="25.5">
      <c r="A19" s="9" t="s">
        <v>22</v>
      </c>
      <c r="B19" s="11">
        <f>B16+B18</f>
        <v>46232.36089004263</v>
      </c>
      <c r="C19" s="14">
        <f>IF(B19="","",B19/'1 - Aggregate information'!$C$12)</f>
        <v>0.10026390484314582</v>
      </c>
      <c r="D19" s="150" t="s">
        <v>23</v>
      </c>
    </row>
    <row r="20" spans="1:4" ht="12.75">
      <c r="A20" s="9" t="s">
        <v>24</v>
      </c>
      <c r="B20" s="15">
        <f>B19-('1 - Aggregate information'!C12*0.05)</f>
        <v>23177.02459410984</v>
      </c>
      <c r="C20" s="14">
        <f>IF(B20="","",B20/'1 - Aggregate information'!$C$12)</f>
        <v>0.05026390484314582</v>
      </c>
      <c r="D20" s="151" t="s">
        <v>25</v>
      </c>
    </row>
    <row r="21" spans="1:4" ht="38.25">
      <c r="A21" s="9" t="s">
        <v>26</v>
      </c>
      <c r="B21" s="11">
        <v>8528.002430407341</v>
      </c>
      <c r="C21" s="14">
        <f>IF(B21="","",B21/'1 - Aggregate information'!$C$12)</f>
        <v>0.01849463898713933</v>
      </c>
      <c r="D21" s="150" t="s">
        <v>27</v>
      </c>
    </row>
    <row r="22" spans="1:4" ht="12.75">
      <c r="A22" s="9" t="s">
        <v>28</v>
      </c>
      <c r="B22" s="11">
        <f>B19+B21</f>
        <v>54760.36332044998</v>
      </c>
      <c r="C22" s="14">
        <f>IF(B22="","",B22/'1 - Aggregate information'!$C$12)</f>
        <v>0.11875854383028515</v>
      </c>
      <c r="D22" s="146" t="s">
        <v>29</v>
      </c>
    </row>
    <row r="23" spans="1:4" ht="12.75">
      <c r="A23" s="152" t="s">
        <v>30</v>
      </c>
      <c r="B23" s="13">
        <v>23528.20160398756</v>
      </c>
      <c r="C23" s="14">
        <f>IF(B23="","",B23/'1 - Aggregate information'!$C$12)</f>
        <v>0.051025500782086154</v>
      </c>
      <c r="D23" s="153" t="s">
        <v>31</v>
      </c>
    </row>
    <row r="24" spans="1:4" ht="12.75">
      <c r="A24" s="152" t="s">
        <v>32</v>
      </c>
      <c r="B24" s="13">
        <v>0</v>
      </c>
      <c r="C24" s="14">
        <f>IF(B24="","",B24/'1 - Aggregate information'!$C$12)</f>
        <v>0</v>
      </c>
      <c r="D24" s="153" t="s">
        <v>33</v>
      </c>
    </row>
    <row r="25" spans="1:4" ht="12.75">
      <c r="A25" s="9" t="s">
        <v>34</v>
      </c>
      <c r="B25" s="11">
        <v>78288.56492443754</v>
      </c>
      <c r="C25" s="14">
        <f>IF(B25="","",B25/'1 - Aggregate information'!$C$12)</f>
        <v>0.16978404461237132</v>
      </c>
      <c r="D25" s="153" t="s">
        <v>35</v>
      </c>
    </row>
    <row r="26" spans="1:4" ht="12.75">
      <c r="A26" s="154" t="s">
        <v>36</v>
      </c>
      <c r="B26" s="16"/>
      <c r="C26" s="17"/>
      <c r="D26" s="155"/>
    </row>
    <row r="27" spans="1:4" ht="38.25">
      <c r="A27" s="156" t="s">
        <v>109</v>
      </c>
      <c r="B27" s="12">
        <v>-3235.6067100000005</v>
      </c>
      <c r="C27" s="14">
        <f>IF(B27="","",B27/'1 - Aggregate information'!$C$12)</f>
        <v>-0.007017045139720638</v>
      </c>
      <c r="D27" s="146" t="s">
        <v>37</v>
      </c>
    </row>
    <row r="28" spans="1:4" ht="25.5">
      <c r="A28" s="156" t="s">
        <v>110</v>
      </c>
      <c r="B28" s="12">
        <v>-2733.4099650000003</v>
      </c>
      <c r="C28" s="14">
        <f>IF(B28="","",B28/'1 - Aggregate information'!$C$12)</f>
        <v>-0.0059279334075083585</v>
      </c>
      <c r="D28" s="146" t="s">
        <v>38</v>
      </c>
    </row>
    <row r="29" spans="1:4" ht="25.5">
      <c r="A29" s="156" t="s">
        <v>206</v>
      </c>
      <c r="B29" s="12">
        <v>2916.2582000074303</v>
      </c>
      <c r="C29" s="14">
        <f>IF(B29="","",B29/'1 - Aggregate information'!$C$12)</f>
        <v>0.006324475519625991</v>
      </c>
      <c r="D29" s="146" t="s">
        <v>39</v>
      </c>
    </row>
    <row r="30" spans="1:4" ht="25.5">
      <c r="A30" s="156" t="s">
        <v>207</v>
      </c>
      <c r="B30" s="12">
        <v>3393.1586300000004</v>
      </c>
      <c r="C30" s="14">
        <f>IF(B30="","",B30/'1 - Aggregate information'!$C$12)</f>
        <v>0.007358727251787235</v>
      </c>
      <c r="D30" s="146" t="s">
        <v>40</v>
      </c>
    </row>
    <row r="31" spans="1:4" ht="15" thickBot="1">
      <c r="A31" s="157" t="s">
        <v>208</v>
      </c>
      <c r="B31" s="8">
        <v>0</v>
      </c>
      <c r="C31" s="18">
        <f>IF(B31="","",B31/'1 - Aggregate information'!$C$12)</f>
        <v>0</v>
      </c>
      <c r="D31" s="158" t="s">
        <v>41</v>
      </c>
    </row>
    <row r="32" spans="1:4" ht="12.75">
      <c r="A32" s="159"/>
      <c r="B32" s="160"/>
      <c r="C32" s="160"/>
      <c r="D32" s="161"/>
    </row>
    <row r="33" spans="1:4" ht="12.75">
      <c r="A33" s="162" t="s">
        <v>97</v>
      </c>
      <c r="B33" s="163"/>
      <c r="C33" s="101"/>
      <c r="D33" s="101"/>
    </row>
    <row r="34" spans="1:4" ht="12.75">
      <c r="A34" s="394" t="s">
        <v>160</v>
      </c>
      <c r="B34" s="394"/>
      <c r="C34" s="394"/>
      <c r="D34" s="394"/>
    </row>
    <row r="35" spans="1:4" ht="12.75">
      <c r="A35" s="394" t="s">
        <v>213</v>
      </c>
      <c r="B35" s="394"/>
      <c r="C35" s="394"/>
      <c r="D35" s="394"/>
    </row>
    <row r="36" spans="1:4" ht="27" customHeight="1">
      <c r="A36" s="387" t="s">
        <v>161</v>
      </c>
      <c r="B36" s="387"/>
      <c r="C36" s="387"/>
      <c r="D36" s="387"/>
    </row>
  </sheetData>
  <sheetProtection password="A0C4" sheet="1"/>
  <mergeCells count="6">
    <mergeCell ref="A36:D36"/>
    <mergeCell ref="A6:A7"/>
    <mergeCell ref="B6:C6"/>
    <mergeCell ref="D6:D7"/>
    <mergeCell ref="A34:D34"/>
    <mergeCell ref="A35:D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2:K53"/>
  <sheetViews>
    <sheetView zoomScale="70" zoomScaleNormal="70" zoomScalePageLayoutView="0" workbookViewId="0" topLeftCell="A19">
      <selection activeCell="D15" sqref="D15"/>
    </sheetView>
  </sheetViews>
  <sheetFormatPr defaultColWidth="9.140625" defaultRowHeight="15"/>
  <cols>
    <col min="1" max="1" width="66.28125" style="5" customWidth="1"/>
    <col min="2" max="2" width="15.57421875" style="5" customWidth="1"/>
    <col min="3" max="3" width="12.140625" style="5" customWidth="1"/>
    <col min="4" max="4" width="12.57421875" style="5" customWidth="1"/>
    <col min="5" max="5" width="15.7109375" style="5" customWidth="1"/>
    <col min="6" max="6" width="16.28125" style="5" customWidth="1"/>
    <col min="7" max="7" width="18.7109375" style="5" customWidth="1"/>
    <col min="8" max="9" width="16.8515625" style="5" customWidth="1"/>
    <col min="10" max="10" width="16.421875" style="5" customWidth="1"/>
    <col min="11" max="11" width="15.8515625" style="5" customWidth="1"/>
    <col min="12" max="16384" width="9.140625" style="5" customWidth="1"/>
  </cols>
  <sheetData>
    <row r="2" ht="21">
      <c r="A2" s="164" t="s">
        <v>267</v>
      </c>
    </row>
    <row r="3" ht="12.75">
      <c r="A3" s="21"/>
    </row>
    <row r="4" spans="1:11" ht="12.75">
      <c r="A4" s="66" t="s">
        <v>294</v>
      </c>
      <c r="B4" s="165"/>
      <c r="C4" s="165"/>
      <c r="D4" s="165"/>
      <c r="E4" s="165"/>
      <c r="F4" s="165"/>
      <c r="G4" s="109"/>
      <c r="H4" s="109"/>
      <c r="I4" s="109"/>
      <c r="J4" s="109"/>
      <c r="K4" s="109"/>
    </row>
    <row r="5" ht="12.75">
      <c r="A5" s="166"/>
    </row>
    <row r="6" spans="1:11" ht="12.75">
      <c r="A6" s="414" t="s">
        <v>185</v>
      </c>
      <c r="B6" s="414"/>
      <c r="C6" s="414"/>
      <c r="D6" s="414"/>
      <c r="E6" s="414"/>
      <c r="F6" s="414"/>
      <c r="G6" s="414"/>
      <c r="H6" s="414"/>
      <c r="I6" s="414"/>
      <c r="J6" s="414"/>
      <c r="K6" s="414"/>
    </row>
    <row r="7" spans="1:11" s="102" customFormat="1" ht="13.5" thickBot="1">
      <c r="A7" s="167"/>
      <c r="B7" s="168"/>
      <c r="C7" s="168"/>
      <c r="D7" s="168"/>
      <c r="E7" s="168"/>
      <c r="F7" s="168"/>
      <c r="G7" s="168"/>
      <c r="H7" s="169"/>
      <c r="I7" s="170"/>
      <c r="J7" s="170"/>
      <c r="K7" s="169"/>
    </row>
    <row r="8" spans="1:11" ht="63.75">
      <c r="A8" s="171" t="s">
        <v>216</v>
      </c>
      <c r="B8" s="402" t="s">
        <v>58</v>
      </c>
      <c r="C8" s="403"/>
      <c r="D8" s="403"/>
      <c r="E8" s="403"/>
      <c r="F8" s="403"/>
      <c r="G8" s="404"/>
      <c r="H8" s="172" t="s">
        <v>268</v>
      </c>
      <c r="I8" s="172" t="s">
        <v>301</v>
      </c>
      <c r="J8" s="172" t="s">
        <v>302</v>
      </c>
      <c r="K8" s="285" t="s">
        <v>291</v>
      </c>
    </row>
    <row r="9" spans="1:11" ht="18" customHeight="1">
      <c r="A9" s="411" t="s">
        <v>269</v>
      </c>
      <c r="B9" s="412"/>
      <c r="C9" s="412"/>
      <c r="D9" s="412"/>
      <c r="E9" s="412"/>
      <c r="F9" s="412"/>
      <c r="G9" s="412"/>
      <c r="H9" s="412"/>
      <c r="I9" s="412"/>
      <c r="J9" s="412"/>
      <c r="K9" s="413"/>
    </row>
    <row r="10" spans="1:11" ht="12.75">
      <c r="A10" s="173"/>
      <c r="B10" s="174"/>
      <c r="C10" s="175"/>
      <c r="D10" s="175"/>
      <c r="E10" s="175"/>
      <c r="F10" s="175"/>
      <c r="G10" s="176"/>
      <c r="H10" s="177"/>
      <c r="I10" s="178"/>
      <c r="J10" s="178"/>
      <c r="K10" s="179"/>
    </row>
    <row r="11" spans="1:11" ht="12.75">
      <c r="A11" s="173"/>
      <c r="B11" s="174"/>
      <c r="C11" s="175"/>
      <c r="D11" s="175"/>
      <c r="E11" s="175"/>
      <c r="F11" s="175"/>
      <c r="G11" s="176"/>
      <c r="H11" s="177"/>
      <c r="I11" s="178"/>
      <c r="J11" s="178"/>
      <c r="K11" s="179"/>
    </row>
    <row r="12" spans="1:11" ht="12.75">
      <c r="A12" s="411" t="s">
        <v>159</v>
      </c>
      <c r="B12" s="412"/>
      <c r="C12" s="412"/>
      <c r="D12" s="412"/>
      <c r="E12" s="412"/>
      <c r="F12" s="412"/>
      <c r="G12" s="412"/>
      <c r="H12" s="412"/>
      <c r="I12" s="412"/>
      <c r="J12" s="412"/>
      <c r="K12" s="413"/>
    </row>
    <row r="13" spans="1:11" ht="12.75">
      <c r="A13" s="180" t="s">
        <v>135</v>
      </c>
      <c r="B13" s="419"/>
      <c r="C13" s="420"/>
      <c r="D13" s="420"/>
      <c r="E13" s="420"/>
      <c r="F13" s="420"/>
      <c r="G13" s="421"/>
      <c r="H13" s="181"/>
      <c r="I13" s="182"/>
      <c r="J13" s="182"/>
      <c r="K13" s="183"/>
    </row>
    <row r="14" spans="1:11" ht="12.75">
      <c r="A14" s="180" t="s">
        <v>57</v>
      </c>
      <c r="B14" s="419"/>
      <c r="C14" s="420"/>
      <c r="D14" s="420"/>
      <c r="E14" s="420"/>
      <c r="F14" s="420"/>
      <c r="G14" s="421"/>
      <c r="H14" s="181"/>
      <c r="I14" s="182"/>
      <c r="J14" s="182"/>
      <c r="K14" s="183"/>
    </row>
    <row r="15" spans="1:11" ht="12.75">
      <c r="A15" s="180"/>
      <c r="B15" s="174"/>
      <c r="C15" s="175"/>
      <c r="D15" s="175"/>
      <c r="E15" s="175"/>
      <c r="F15" s="175"/>
      <c r="G15" s="176"/>
      <c r="H15" s="181"/>
      <c r="I15" s="182"/>
      <c r="J15" s="182"/>
      <c r="K15" s="183"/>
    </row>
    <row r="16" spans="1:11" ht="12.75">
      <c r="A16" s="180"/>
      <c r="B16" s="174"/>
      <c r="C16" s="175"/>
      <c r="D16" s="175"/>
      <c r="E16" s="175"/>
      <c r="F16" s="175"/>
      <c r="G16" s="176"/>
      <c r="H16" s="181"/>
      <c r="I16" s="182"/>
      <c r="J16" s="182"/>
      <c r="K16" s="183"/>
    </row>
    <row r="17" spans="1:11" ht="12.75">
      <c r="A17" s="184"/>
      <c r="B17" s="419"/>
      <c r="C17" s="420"/>
      <c r="D17" s="420"/>
      <c r="E17" s="420"/>
      <c r="F17" s="420"/>
      <c r="G17" s="421"/>
      <c r="H17" s="181"/>
      <c r="I17" s="182"/>
      <c r="J17" s="182"/>
      <c r="K17" s="183"/>
    </row>
    <row r="18" spans="1:11" ht="12.75">
      <c r="A18" s="415" t="s">
        <v>197</v>
      </c>
      <c r="B18" s="416"/>
      <c r="C18" s="416"/>
      <c r="D18" s="416"/>
      <c r="E18" s="416"/>
      <c r="F18" s="416"/>
      <c r="G18" s="416"/>
      <c r="H18" s="416"/>
      <c r="I18" s="416"/>
      <c r="J18" s="416"/>
      <c r="K18" s="417"/>
    </row>
    <row r="19" spans="1:11" ht="12.75">
      <c r="A19" s="185" t="s">
        <v>59</v>
      </c>
      <c r="B19" s="406"/>
      <c r="C19" s="407"/>
      <c r="D19" s="407"/>
      <c r="E19" s="407"/>
      <c r="F19" s="407"/>
      <c r="G19" s="408"/>
      <c r="H19" s="186"/>
      <c r="I19" s="187"/>
      <c r="J19" s="187"/>
      <c r="K19" s="188"/>
    </row>
    <row r="20" spans="1:11" ht="12.75">
      <c r="A20" s="185" t="s">
        <v>57</v>
      </c>
      <c r="B20" s="406"/>
      <c r="C20" s="407"/>
      <c r="D20" s="407"/>
      <c r="E20" s="407"/>
      <c r="F20" s="407"/>
      <c r="G20" s="408"/>
      <c r="H20" s="186"/>
      <c r="I20" s="187"/>
      <c r="J20" s="187"/>
      <c r="K20" s="188"/>
    </row>
    <row r="21" spans="1:11" ht="12.75">
      <c r="A21" s="185"/>
      <c r="B21" s="406"/>
      <c r="C21" s="407"/>
      <c r="D21" s="407"/>
      <c r="E21" s="407"/>
      <c r="F21" s="407"/>
      <c r="G21" s="408"/>
      <c r="H21" s="186"/>
      <c r="I21" s="187"/>
      <c r="J21" s="187"/>
      <c r="K21" s="188"/>
    </row>
    <row r="22" spans="1:11" ht="12.75">
      <c r="A22" s="185"/>
      <c r="B22" s="406"/>
      <c r="C22" s="407"/>
      <c r="D22" s="407"/>
      <c r="E22" s="407"/>
      <c r="F22" s="407"/>
      <c r="G22" s="408"/>
      <c r="H22" s="186"/>
      <c r="I22" s="187"/>
      <c r="J22" s="187"/>
      <c r="K22" s="188"/>
    </row>
    <row r="23" spans="1:11" ht="13.5" thickBot="1">
      <c r="A23" s="189"/>
      <c r="B23" s="422"/>
      <c r="C23" s="423"/>
      <c r="D23" s="423"/>
      <c r="E23" s="423"/>
      <c r="F23" s="423"/>
      <c r="G23" s="424"/>
      <c r="H23" s="190"/>
      <c r="I23" s="191"/>
      <c r="J23" s="191"/>
      <c r="K23" s="192"/>
    </row>
    <row r="24" spans="1:11" ht="12.75">
      <c r="A24" s="193"/>
      <c r="B24" s="194"/>
      <c r="C24" s="194"/>
      <c r="D24" s="194"/>
      <c r="E24" s="194"/>
      <c r="F24" s="194"/>
      <c r="G24" s="194"/>
      <c r="H24" s="195"/>
      <c r="I24" s="196"/>
      <c r="J24" s="196"/>
      <c r="K24" s="195"/>
    </row>
    <row r="25" spans="1:11" ht="12.75">
      <c r="A25" s="197" t="s">
        <v>188</v>
      </c>
      <c r="B25" s="194"/>
      <c r="C25" s="194"/>
      <c r="D25" s="194"/>
      <c r="E25" s="194"/>
      <c r="F25" s="194"/>
      <c r="G25" s="194"/>
      <c r="H25" s="195"/>
      <c r="I25" s="196"/>
      <c r="J25" s="196"/>
      <c r="K25" s="195"/>
    </row>
    <row r="26" spans="1:11" ht="13.5" thickBot="1">
      <c r="A26" s="193"/>
      <c r="B26" s="405"/>
      <c r="C26" s="405"/>
      <c r="D26" s="405"/>
      <c r="E26" s="405"/>
      <c r="F26" s="405"/>
      <c r="G26" s="405"/>
      <c r="H26" s="195"/>
      <c r="I26" s="196"/>
      <c r="J26" s="196"/>
      <c r="K26" s="195"/>
    </row>
    <row r="27" spans="1:11" ht="15" customHeight="1">
      <c r="A27" s="398" t="s">
        <v>216</v>
      </c>
      <c r="B27" s="409" t="s">
        <v>292</v>
      </c>
      <c r="C27" s="409" t="s">
        <v>42</v>
      </c>
      <c r="D27" s="409" t="s">
        <v>43</v>
      </c>
      <c r="E27" s="409" t="s">
        <v>44</v>
      </c>
      <c r="F27" s="409" t="s">
        <v>45</v>
      </c>
      <c r="G27" s="409" t="s">
        <v>46</v>
      </c>
      <c r="H27" s="409" t="s">
        <v>47</v>
      </c>
      <c r="I27" s="409"/>
      <c r="J27" s="409"/>
      <c r="K27" s="418"/>
    </row>
    <row r="28" spans="1:11" ht="25.5">
      <c r="A28" s="399"/>
      <c r="B28" s="410"/>
      <c r="C28" s="410"/>
      <c r="D28" s="410"/>
      <c r="E28" s="410"/>
      <c r="F28" s="410"/>
      <c r="G28" s="410"/>
      <c r="H28" s="198" t="s">
        <v>48</v>
      </c>
      <c r="I28" s="198" t="s">
        <v>49</v>
      </c>
      <c r="J28" s="198" t="s">
        <v>50</v>
      </c>
      <c r="K28" s="199" t="s">
        <v>51</v>
      </c>
    </row>
    <row r="29" spans="1:11" ht="38.25">
      <c r="A29" s="400"/>
      <c r="B29" s="410"/>
      <c r="C29" s="200" t="s">
        <v>303</v>
      </c>
      <c r="D29" s="200" t="s">
        <v>270</v>
      </c>
      <c r="E29" s="200" t="s">
        <v>52</v>
      </c>
      <c r="F29" s="200" t="s">
        <v>52</v>
      </c>
      <c r="G29" s="200" t="s">
        <v>52</v>
      </c>
      <c r="H29" s="200" t="s">
        <v>53</v>
      </c>
      <c r="I29" s="200" t="s">
        <v>54</v>
      </c>
      <c r="J29" s="200" t="s">
        <v>55</v>
      </c>
      <c r="K29" s="201" t="s">
        <v>52</v>
      </c>
    </row>
    <row r="30" spans="1:11" ht="12.75">
      <c r="A30" s="395" t="s">
        <v>217</v>
      </c>
      <c r="B30" s="396"/>
      <c r="C30" s="396"/>
      <c r="D30" s="396"/>
      <c r="E30" s="396"/>
      <c r="F30" s="396"/>
      <c r="G30" s="396"/>
      <c r="H30" s="396"/>
      <c r="I30" s="396"/>
      <c r="J30" s="396"/>
      <c r="K30" s="397"/>
    </row>
    <row r="31" spans="1:11" ht="12.75">
      <c r="A31" s="202"/>
      <c r="B31" s="203"/>
      <c r="C31" s="204"/>
      <c r="D31" s="205"/>
      <c r="E31" s="181"/>
      <c r="F31" s="181"/>
      <c r="G31" s="181"/>
      <c r="H31" s="181"/>
      <c r="I31" s="206"/>
      <c r="J31" s="207"/>
      <c r="K31" s="208"/>
    </row>
    <row r="32" spans="1:11" ht="12.75">
      <c r="A32" s="209"/>
      <c r="B32" s="210"/>
      <c r="C32" s="204"/>
      <c r="D32" s="205"/>
      <c r="E32" s="181"/>
      <c r="F32" s="181"/>
      <c r="G32" s="181"/>
      <c r="H32" s="181"/>
      <c r="I32" s="206"/>
      <c r="J32" s="207"/>
      <c r="K32" s="208"/>
    </row>
    <row r="33" spans="1:11" ht="12.75">
      <c r="A33" s="209"/>
      <c r="B33" s="203"/>
      <c r="C33" s="204"/>
      <c r="D33" s="205"/>
      <c r="E33" s="181"/>
      <c r="F33" s="181"/>
      <c r="G33" s="181"/>
      <c r="H33" s="181"/>
      <c r="I33" s="206"/>
      <c r="J33" s="207"/>
      <c r="K33" s="208"/>
    </row>
    <row r="34" spans="1:11" ht="12.75">
      <c r="A34" s="209"/>
      <c r="B34" s="203"/>
      <c r="C34" s="204"/>
      <c r="D34" s="205"/>
      <c r="E34" s="181"/>
      <c r="F34" s="181"/>
      <c r="G34" s="181"/>
      <c r="H34" s="181"/>
      <c r="I34" s="206"/>
      <c r="J34" s="207"/>
      <c r="K34" s="208"/>
    </row>
    <row r="35" spans="1:11" ht="12.75">
      <c r="A35" s="211"/>
      <c r="B35" s="203"/>
      <c r="C35" s="204"/>
      <c r="D35" s="212"/>
      <c r="E35" s="203"/>
      <c r="F35" s="203"/>
      <c r="G35" s="203"/>
      <c r="H35" s="203"/>
      <c r="I35" s="213"/>
      <c r="J35" s="214"/>
      <c r="K35" s="215"/>
    </row>
    <row r="36" spans="1:11" ht="12.75">
      <c r="A36" s="411" t="s">
        <v>186</v>
      </c>
      <c r="B36" s="412"/>
      <c r="C36" s="412"/>
      <c r="D36" s="412"/>
      <c r="E36" s="412"/>
      <c r="F36" s="412"/>
      <c r="G36" s="412"/>
      <c r="H36" s="412"/>
      <c r="I36" s="412"/>
      <c r="J36" s="412"/>
      <c r="K36" s="413"/>
    </row>
    <row r="37" spans="1:11" ht="12.75">
      <c r="A37" s="202" t="s">
        <v>56</v>
      </c>
      <c r="B37" s="216"/>
      <c r="C37" s="217"/>
      <c r="D37" s="218"/>
      <c r="E37" s="216"/>
      <c r="F37" s="216"/>
      <c r="G37" s="216"/>
      <c r="H37" s="216"/>
      <c r="I37" s="219"/>
      <c r="J37" s="214"/>
      <c r="K37" s="215"/>
    </row>
    <row r="38" spans="1:11" ht="12.75">
      <c r="A38" s="209" t="s">
        <v>57</v>
      </c>
      <c r="B38" s="216"/>
      <c r="C38" s="217"/>
      <c r="D38" s="218"/>
      <c r="E38" s="216"/>
      <c r="F38" s="216"/>
      <c r="G38" s="216"/>
      <c r="H38" s="216"/>
      <c r="I38" s="219"/>
      <c r="J38" s="214"/>
      <c r="K38" s="215"/>
    </row>
    <row r="39" spans="1:11" ht="12.75">
      <c r="A39" s="209"/>
      <c r="B39" s="216"/>
      <c r="C39" s="217"/>
      <c r="D39" s="218"/>
      <c r="E39" s="216"/>
      <c r="F39" s="216"/>
      <c r="G39" s="216"/>
      <c r="H39" s="216"/>
      <c r="I39" s="219"/>
      <c r="J39" s="214"/>
      <c r="K39" s="215"/>
    </row>
    <row r="40" spans="1:11" ht="12.75">
      <c r="A40" s="209"/>
      <c r="B40" s="216"/>
      <c r="C40" s="217"/>
      <c r="D40" s="218"/>
      <c r="E40" s="216"/>
      <c r="F40" s="216"/>
      <c r="G40" s="216"/>
      <c r="H40" s="216"/>
      <c r="I40" s="219"/>
      <c r="J40" s="214"/>
      <c r="K40" s="215"/>
    </row>
    <row r="41" spans="1:11" ht="12.75">
      <c r="A41" s="220"/>
      <c r="B41" s="203"/>
      <c r="C41" s="204"/>
      <c r="D41" s="212"/>
      <c r="E41" s="203"/>
      <c r="F41" s="203"/>
      <c r="G41" s="203"/>
      <c r="H41" s="203"/>
      <c r="I41" s="213"/>
      <c r="J41" s="214"/>
      <c r="K41" s="215"/>
    </row>
    <row r="42" spans="1:11" ht="12.75">
      <c r="A42" s="411" t="s">
        <v>187</v>
      </c>
      <c r="B42" s="412"/>
      <c r="C42" s="412"/>
      <c r="D42" s="412"/>
      <c r="E42" s="412"/>
      <c r="F42" s="412"/>
      <c r="G42" s="412"/>
      <c r="H42" s="412"/>
      <c r="I42" s="412"/>
      <c r="J42" s="412"/>
      <c r="K42" s="413"/>
    </row>
    <row r="43" spans="1:11" ht="12.75">
      <c r="A43" s="221" t="s">
        <v>56</v>
      </c>
      <c r="B43" s="203"/>
      <c r="C43" s="204"/>
      <c r="D43" s="218"/>
      <c r="E43" s="216"/>
      <c r="F43" s="216"/>
      <c r="G43" s="216"/>
      <c r="H43" s="216"/>
      <c r="I43" s="219"/>
      <c r="J43" s="214"/>
      <c r="K43" s="215"/>
    </row>
    <row r="44" spans="1:11" ht="12.75">
      <c r="A44" s="222" t="s">
        <v>57</v>
      </c>
      <c r="B44" s="203"/>
      <c r="C44" s="217"/>
      <c r="D44" s="218"/>
      <c r="E44" s="216"/>
      <c r="F44" s="216"/>
      <c r="G44" s="216"/>
      <c r="H44" s="216"/>
      <c r="I44" s="219"/>
      <c r="J44" s="214"/>
      <c r="K44" s="215"/>
    </row>
    <row r="45" spans="1:11" ht="12.75">
      <c r="A45" s="222"/>
      <c r="B45" s="203"/>
      <c r="C45" s="217"/>
      <c r="D45" s="218"/>
      <c r="E45" s="216"/>
      <c r="F45" s="216"/>
      <c r="G45" s="216"/>
      <c r="H45" s="216"/>
      <c r="I45" s="219"/>
      <c r="J45" s="214"/>
      <c r="K45" s="215"/>
    </row>
    <row r="46" spans="1:11" ht="12.75">
      <c r="A46" s="222"/>
      <c r="B46" s="203"/>
      <c r="C46" s="217"/>
      <c r="D46" s="218"/>
      <c r="E46" s="216"/>
      <c r="F46" s="216"/>
      <c r="G46" s="216"/>
      <c r="H46" s="216"/>
      <c r="I46" s="219"/>
      <c r="J46" s="214"/>
      <c r="K46" s="215"/>
    </row>
    <row r="47" spans="1:11" ht="13.5" thickBot="1">
      <c r="A47" s="223"/>
      <c r="B47" s="224"/>
      <c r="C47" s="225"/>
      <c r="D47" s="226"/>
      <c r="E47" s="190"/>
      <c r="F47" s="190"/>
      <c r="G47" s="190"/>
      <c r="H47" s="190"/>
      <c r="I47" s="227"/>
      <c r="J47" s="228"/>
      <c r="K47" s="229"/>
    </row>
    <row r="48" spans="1:11" ht="12.75">
      <c r="A48" s="230"/>
      <c r="B48" s="231"/>
      <c r="C48" s="231"/>
      <c r="D48" s="231"/>
      <c r="E48" s="231"/>
      <c r="F48" s="231"/>
      <c r="G48" s="231"/>
      <c r="H48" s="195"/>
      <c r="I48" s="195"/>
      <c r="J48" s="195"/>
      <c r="K48" s="195"/>
    </row>
    <row r="49" spans="1:11" ht="12.75">
      <c r="A49" s="232" t="s">
        <v>97</v>
      </c>
      <c r="B49" s="233"/>
      <c r="C49" s="101"/>
      <c r="D49" s="101"/>
      <c r="E49" s="101"/>
      <c r="F49" s="101"/>
      <c r="G49" s="101"/>
      <c r="H49" s="101"/>
      <c r="I49" s="101"/>
      <c r="J49" s="101"/>
      <c r="K49" s="101"/>
    </row>
    <row r="50" spans="1:11" ht="12.75">
      <c r="A50" s="405" t="s">
        <v>271</v>
      </c>
      <c r="B50" s="405"/>
      <c r="C50" s="405"/>
      <c r="D50" s="405"/>
      <c r="E50" s="405"/>
      <c r="F50" s="405"/>
      <c r="G50" s="405"/>
      <c r="H50" s="405"/>
      <c r="I50" s="405"/>
      <c r="J50" s="405"/>
      <c r="K50" s="405"/>
    </row>
    <row r="51" spans="1:11" ht="12.75">
      <c r="A51" s="405" t="s">
        <v>272</v>
      </c>
      <c r="B51" s="405"/>
      <c r="C51" s="405"/>
      <c r="D51" s="405"/>
      <c r="E51" s="405"/>
      <c r="F51" s="405"/>
      <c r="G51" s="405"/>
      <c r="H51" s="405"/>
      <c r="I51" s="405"/>
      <c r="J51" s="405"/>
      <c r="K51" s="405"/>
    </row>
    <row r="52" spans="1:11" ht="33" customHeight="1">
      <c r="A52" s="401" t="s">
        <v>273</v>
      </c>
      <c r="B52" s="401"/>
      <c r="C52" s="401"/>
      <c r="D52" s="401"/>
      <c r="E52" s="401"/>
      <c r="F52" s="401"/>
      <c r="G52" s="401"/>
      <c r="H52" s="401"/>
      <c r="I52" s="401"/>
      <c r="J52" s="401"/>
      <c r="K52" s="401"/>
    </row>
    <row r="53" spans="1:11" ht="12.75">
      <c r="A53" s="405" t="s">
        <v>274</v>
      </c>
      <c r="B53" s="405"/>
      <c r="C53" s="405"/>
      <c r="D53" s="405"/>
      <c r="E53" s="405"/>
      <c r="F53" s="405"/>
      <c r="G53" s="405"/>
      <c r="H53" s="405"/>
      <c r="I53" s="405"/>
      <c r="J53" s="405"/>
      <c r="K53" s="405"/>
    </row>
  </sheetData>
  <sheetProtection password="A0C4" sheet="1"/>
  <mergeCells count="29">
    <mergeCell ref="A6:K6"/>
    <mergeCell ref="E27:E28"/>
    <mergeCell ref="F27:F28"/>
    <mergeCell ref="A12:K12"/>
    <mergeCell ref="A18:K18"/>
    <mergeCell ref="B26:G26"/>
    <mergeCell ref="H27:K27"/>
    <mergeCell ref="B13:G13"/>
    <mergeCell ref="B14:G14"/>
    <mergeCell ref="B17:G17"/>
    <mergeCell ref="A9:K9"/>
    <mergeCell ref="A51:K51"/>
    <mergeCell ref="A36:K36"/>
    <mergeCell ref="A42:K42"/>
    <mergeCell ref="G27:G28"/>
    <mergeCell ref="B20:G20"/>
    <mergeCell ref="B21:G21"/>
    <mergeCell ref="B22:G22"/>
    <mergeCell ref="B23:G23"/>
    <mergeCell ref="A30:K30"/>
    <mergeCell ref="A27:A29"/>
    <mergeCell ref="A52:K52"/>
    <mergeCell ref="B8:G8"/>
    <mergeCell ref="A53:K53"/>
    <mergeCell ref="B19:G19"/>
    <mergeCell ref="B27:B29"/>
    <mergeCell ref="C27:C28"/>
    <mergeCell ref="A50:K50"/>
    <mergeCell ref="D27:D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2:IV58"/>
  <sheetViews>
    <sheetView zoomScale="70" zoomScaleNormal="70" zoomScalePageLayoutView="0" workbookViewId="0" topLeftCell="A1">
      <pane ySplit="11" topLeftCell="A12" activePane="bottomLeft" state="frozen"/>
      <selection pane="topLeft" activeCell="D15" sqref="D15"/>
      <selection pane="bottomLeft" activeCell="M26" sqref="M26"/>
    </sheetView>
  </sheetViews>
  <sheetFormatPr defaultColWidth="9.140625" defaultRowHeight="40.5" customHeight="1"/>
  <cols>
    <col min="1" max="1" width="22.00390625" style="298" customWidth="1"/>
    <col min="2" max="2" width="15.57421875" style="298" customWidth="1"/>
    <col min="3" max="3" width="12.7109375" style="298" customWidth="1"/>
    <col min="4" max="4" width="13.00390625" style="298" customWidth="1"/>
    <col min="5" max="5" width="13.8515625" style="298" customWidth="1"/>
    <col min="6" max="6" width="13.421875" style="234" customWidth="1"/>
    <col min="7" max="7" width="15.7109375" style="69" bestFit="1" customWidth="1"/>
    <col min="8" max="8" width="13.421875" style="298" bestFit="1" customWidth="1"/>
    <col min="9" max="9" width="14.28125" style="298" customWidth="1"/>
    <col min="10" max="10" width="11.28125" style="234" customWidth="1"/>
    <col min="11" max="11" width="15.421875" style="69" customWidth="1"/>
    <col min="12" max="12" width="17.421875" style="298" customWidth="1"/>
    <col min="13" max="13" width="18.140625" style="298" customWidth="1"/>
    <col min="14" max="16384" width="9.140625" style="298" customWidth="1"/>
  </cols>
  <sheetData>
    <row r="1" ht="12.75"/>
    <row r="2" ht="20.25" customHeight="1">
      <c r="A2" s="299" t="s">
        <v>304</v>
      </c>
    </row>
    <row r="3" ht="12.75">
      <c r="A3" s="300"/>
    </row>
    <row r="4" spans="1:5" ht="12.75">
      <c r="A4" s="301" t="s">
        <v>204</v>
      </c>
      <c r="B4" s="302" t="s">
        <v>295</v>
      </c>
      <c r="C4" s="302"/>
      <c r="D4" s="302"/>
      <c r="E4" s="302"/>
    </row>
    <row r="5" spans="1:5" ht="12.75">
      <c r="A5" s="303"/>
      <c r="B5" s="304"/>
      <c r="C5" s="304"/>
      <c r="D5" s="304"/>
      <c r="E5" s="304"/>
    </row>
    <row r="6" spans="1:256" ht="12.75">
      <c r="A6" s="236" t="s">
        <v>305</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36"/>
      <c r="IP6" s="236"/>
      <c r="IQ6" s="236"/>
      <c r="IR6" s="236"/>
      <c r="IS6" s="236"/>
      <c r="IT6" s="236"/>
      <c r="IU6" s="236"/>
      <c r="IV6" s="236"/>
    </row>
    <row r="7" ht="13.5" thickBot="1"/>
    <row r="8" spans="1:13" s="306" customFormat="1" ht="15" customHeight="1">
      <c r="A8" s="305"/>
      <c r="B8" s="439" t="s">
        <v>112</v>
      </c>
      <c r="C8" s="440"/>
      <c r="D8" s="440"/>
      <c r="E8" s="440"/>
      <c r="F8" s="440"/>
      <c r="G8" s="440"/>
      <c r="H8" s="440"/>
      <c r="I8" s="440"/>
      <c r="J8" s="440"/>
      <c r="K8" s="441"/>
      <c r="L8" s="426" t="s">
        <v>164</v>
      </c>
      <c r="M8" s="429" t="s">
        <v>275</v>
      </c>
    </row>
    <row r="9" spans="1:13" s="306" customFormat="1" ht="41.25" customHeight="1">
      <c r="A9" s="307"/>
      <c r="B9" s="432" t="s">
        <v>61</v>
      </c>
      <c r="C9" s="432" t="s">
        <v>173</v>
      </c>
      <c r="D9" s="436" t="s">
        <v>174</v>
      </c>
      <c r="E9" s="437"/>
      <c r="F9" s="437"/>
      <c r="G9" s="437"/>
      <c r="H9" s="437"/>
      <c r="I9" s="438"/>
      <c r="J9" s="427" t="s">
        <v>62</v>
      </c>
      <c r="K9" s="443"/>
      <c r="L9" s="427"/>
      <c r="M9" s="430"/>
    </row>
    <row r="10" spans="1:13" s="306" customFormat="1" ht="25.5" customHeight="1">
      <c r="A10" s="307"/>
      <c r="B10" s="433"/>
      <c r="C10" s="433"/>
      <c r="D10" s="433"/>
      <c r="E10" s="444" t="s">
        <v>113</v>
      </c>
      <c r="F10" s="445"/>
      <c r="G10" s="432" t="s">
        <v>114</v>
      </c>
      <c r="H10" s="435" t="s">
        <v>115</v>
      </c>
      <c r="I10" s="435" t="s">
        <v>152</v>
      </c>
      <c r="J10" s="308"/>
      <c r="K10" s="446" t="s">
        <v>276</v>
      </c>
      <c r="L10" s="427"/>
      <c r="M10" s="430"/>
    </row>
    <row r="11" spans="1:13" s="306" customFormat="1" ht="39.75">
      <c r="A11" s="309"/>
      <c r="B11" s="434"/>
      <c r="C11" s="434"/>
      <c r="D11" s="428"/>
      <c r="E11" s="311"/>
      <c r="F11" s="237" t="s">
        <v>277</v>
      </c>
      <c r="G11" s="434"/>
      <c r="H11" s="428"/>
      <c r="I11" s="428"/>
      <c r="J11" s="310"/>
      <c r="K11" s="447"/>
      <c r="L11" s="428"/>
      <c r="M11" s="431"/>
    </row>
    <row r="12" spans="1:14" ht="12.75">
      <c r="A12" s="312" t="s">
        <v>63</v>
      </c>
      <c r="B12" s="313">
        <v>344.2762164928663</v>
      </c>
      <c r="C12" s="313">
        <v>438.548995996644</v>
      </c>
      <c r="D12" s="314">
        <f>E12+G12+H12+I12</f>
        <v>0</v>
      </c>
      <c r="E12" s="314">
        <v>0</v>
      </c>
      <c r="F12" s="334">
        <v>0</v>
      </c>
      <c r="G12" s="313">
        <v>0</v>
      </c>
      <c r="H12" s="313">
        <v>0</v>
      </c>
      <c r="I12" s="313">
        <v>0</v>
      </c>
      <c r="J12" s="314">
        <v>53.289620000000006</v>
      </c>
      <c r="K12" s="334">
        <v>1.0048622901998379</v>
      </c>
      <c r="L12" s="315">
        <v>0</v>
      </c>
      <c r="M12" s="316">
        <v>1211.489784264028</v>
      </c>
      <c r="N12" s="341"/>
    </row>
    <row r="13" spans="1:14" ht="12.75">
      <c r="A13" s="312" t="s">
        <v>64</v>
      </c>
      <c r="B13" s="313">
        <v>553.4764168374426</v>
      </c>
      <c r="C13" s="313">
        <v>2019.783724143262</v>
      </c>
      <c r="D13" s="314">
        <f aca="true" t="shared" si="0" ref="D13:D43">E13+G13+H13+I13</f>
        <v>0</v>
      </c>
      <c r="E13" s="314">
        <v>0</v>
      </c>
      <c r="F13" s="334">
        <v>0</v>
      </c>
      <c r="G13" s="313">
        <v>0</v>
      </c>
      <c r="H13" s="313">
        <v>0</v>
      </c>
      <c r="I13" s="313">
        <v>0</v>
      </c>
      <c r="J13" s="314">
        <v>76.45902000000001</v>
      </c>
      <c r="K13" s="334">
        <v>1.3</v>
      </c>
      <c r="L13" s="315">
        <v>0</v>
      </c>
      <c r="M13" s="316">
        <v>3742.727497210858</v>
      </c>
      <c r="N13" s="341"/>
    </row>
    <row r="14" spans="1:14" ht="12.75">
      <c r="A14" s="312" t="s">
        <v>65</v>
      </c>
      <c r="B14" s="313">
        <v>0.511170270301968</v>
      </c>
      <c r="C14" s="313">
        <v>0</v>
      </c>
      <c r="D14" s="314">
        <f t="shared" si="0"/>
        <v>0</v>
      </c>
      <c r="E14" s="314">
        <v>0</v>
      </c>
      <c r="F14" s="334">
        <v>0</v>
      </c>
      <c r="G14" s="313">
        <v>0</v>
      </c>
      <c r="H14" s="313">
        <v>0</v>
      </c>
      <c r="I14" s="313">
        <v>0</v>
      </c>
      <c r="J14" s="314">
        <v>0</v>
      </c>
      <c r="K14" s="334">
        <v>0</v>
      </c>
      <c r="L14" s="315">
        <v>0</v>
      </c>
      <c r="M14" s="316">
        <v>0.511170270301968</v>
      </c>
      <c r="N14" s="341"/>
    </row>
    <row r="15" spans="1:14" ht="12.75">
      <c r="A15" s="312" t="s">
        <v>66</v>
      </c>
      <c r="B15" s="313">
        <v>216.54509875348387</v>
      </c>
      <c r="C15" s="313">
        <v>159.27513024266824</v>
      </c>
      <c r="D15" s="314">
        <f t="shared" si="0"/>
        <v>47.41708588224407</v>
      </c>
      <c r="E15" s="314">
        <v>45.42472175876376</v>
      </c>
      <c r="F15" s="334">
        <v>0.6708109806524588</v>
      </c>
      <c r="G15" s="313">
        <v>0</v>
      </c>
      <c r="H15" s="313">
        <v>0.018798260793852665</v>
      </c>
      <c r="I15" s="313">
        <v>1.9735658626864634</v>
      </c>
      <c r="J15" s="314">
        <v>0</v>
      </c>
      <c r="K15" s="334">
        <v>0</v>
      </c>
      <c r="L15" s="315">
        <v>0</v>
      </c>
      <c r="M15" s="316">
        <v>424.84089021532617</v>
      </c>
      <c r="N15" s="341"/>
    </row>
    <row r="16" spans="1:14" ht="12.75">
      <c r="A16" s="317" t="s">
        <v>67</v>
      </c>
      <c r="B16" s="313">
        <v>85.6090431267218</v>
      </c>
      <c r="C16" s="313">
        <v>40.08451207056895</v>
      </c>
      <c r="D16" s="314">
        <f t="shared" si="0"/>
        <v>0</v>
      </c>
      <c r="E16" s="314">
        <v>0</v>
      </c>
      <c r="F16" s="334">
        <v>0</v>
      </c>
      <c r="G16" s="313">
        <v>0</v>
      </c>
      <c r="H16" s="313">
        <v>0</v>
      </c>
      <c r="I16" s="313">
        <v>0</v>
      </c>
      <c r="J16" s="314">
        <v>0</v>
      </c>
      <c r="K16" s="334">
        <v>0</v>
      </c>
      <c r="L16" s="315">
        <v>0</v>
      </c>
      <c r="M16" s="316">
        <v>137.5679887968372</v>
      </c>
      <c r="N16" s="341"/>
    </row>
    <row r="17" spans="1:14" ht="12.75">
      <c r="A17" s="317" t="s">
        <v>68</v>
      </c>
      <c r="B17" s="313">
        <v>303.34791148554064</v>
      </c>
      <c r="C17" s="313">
        <v>517.5241559587791</v>
      </c>
      <c r="D17" s="314">
        <f t="shared" si="0"/>
        <v>59.20982848387249</v>
      </c>
      <c r="E17" s="314">
        <v>0</v>
      </c>
      <c r="F17" s="334">
        <v>0</v>
      </c>
      <c r="G17" s="313">
        <v>59.20982848387249</v>
      </c>
      <c r="H17" s="313">
        <v>0</v>
      </c>
      <c r="I17" s="313">
        <v>0</v>
      </c>
      <c r="J17" s="314">
        <v>90.36066000000001</v>
      </c>
      <c r="K17" s="334">
        <v>0.9</v>
      </c>
      <c r="L17" s="315">
        <v>7.100833717870702</v>
      </c>
      <c r="M17" s="316">
        <v>1234.3008377142028</v>
      </c>
      <c r="N17" s="341"/>
    </row>
    <row r="18" spans="1:14" ht="12.75">
      <c r="A18" s="317" t="s">
        <v>69</v>
      </c>
      <c r="B18" s="313">
        <v>0.225755629953768</v>
      </c>
      <c r="C18" s="313">
        <v>4.84241388282011</v>
      </c>
      <c r="D18" s="314">
        <f t="shared" si="0"/>
        <v>0</v>
      </c>
      <c r="E18" s="314">
        <v>0</v>
      </c>
      <c r="F18" s="334">
        <v>0</v>
      </c>
      <c r="G18" s="313">
        <v>0</v>
      </c>
      <c r="H18" s="313">
        <v>0</v>
      </c>
      <c r="I18" s="313">
        <v>0</v>
      </c>
      <c r="J18" s="314">
        <v>0</v>
      </c>
      <c r="K18" s="334">
        <v>0</v>
      </c>
      <c r="L18" s="315">
        <v>0</v>
      </c>
      <c r="M18" s="316">
        <v>6.589339626778548</v>
      </c>
      <c r="N18" s="341"/>
    </row>
    <row r="19" spans="1:14" ht="12.75">
      <c r="A19" s="317" t="s">
        <v>70</v>
      </c>
      <c r="B19" s="313">
        <v>326.34235836526415</v>
      </c>
      <c r="C19" s="313">
        <v>543.5585006197257</v>
      </c>
      <c r="D19" s="314">
        <f t="shared" si="0"/>
        <v>0</v>
      </c>
      <c r="E19" s="314">
        <v>0</v>
      </c>
      <c r="F19" s="334">
        <v>0</v>
      </c>
      <c r="G19" s="313">
        <v>0</v>
      </c>
      <c r="H19" s="313">
        <v>0</v>
      </c>
      <c r="I19" s="313">
        <v>0</v>
      </c>
      <c r="J19" s="314">
        <v>8.109290000000001</v>
      </c>
      <c r="K19" s="334">
        <v>1.2</v>
      </c>
      <c r="L19" s="315">
        <v>0</v>
      </c>
      <c r="M19" s="316">
        <v>963.823273535336</v>
      </c>
      <c r="N19" s="341"/>
    </row>
    <row r="20" spans="1:14" ht="12.75">
      <c r="A20" s="317" t="s">
        <v>71</v>
      </c>
      <c r="B20" s="313">
        <v>4086.7087224187894</v>
      </c>
      <c r="C20" s="313">
        <v>7217.497654305386</v>
      </c>
      <c r="D20" s="314">
        <f t="shared" si="0"/>
        <v>4425.081168919263</v>
      </c>
      <c r="E20" s="314">
        <v>3819.027237682054</v>
      </c>
      <c r="F20" s="334">
        <v>0.5023753099208186</v>
      </c>
      <c r="G20" s="313">
        <v>0</v>
      </c>
      <c r="H20" s="313">
        <v>345.3886526904036</v>
      </c>
      <c r="I20" s="313">
        <v>260.6652785468059</v>
      </c>
      <c r="J20" s="314">
        <v>423.4590292466507</v>
      </c>
      <c r="K20" s="334">
        <v>0.7459042552255962</v>
      </c>
      <c r="L20" s="315">
        <v>171.18077311309924</v>
      </c>
      <c r="M20" s="316">
        <v>17703.597435555104</v>
      </c>
      <c r="N20" s="341"/>
    </row>
    <row r="21" spans="1:14" ht="12.75">
      <c r="A21" s="317" t="s">
        <v>72</v>
      </c>
      <c r="B21" s="313">
        <v>10716.199562908663</v>
      </c>
      <c r="C21" s="313">
        <v>7201.019999285561</v>
      </c>
      <c r="D21" s="314">
        <f t="shared" si="0"/>
        <v>2446.833738689657</v>
      </c>
      <c r="E21" s="314">
        <v>0</v>
      </c>
      <c r="F21" s="334">
        <v>0</v>
      </c>
      <c r="G21" s="313">
        <v>2078.2252636293965</v>
      </c>
      <c r="H21" s="313">
        <v>0</v>
      </c>
      <c r="I21" s="313">
        <v>368.6084750602604</v>
      </c>
      <c r="J21" s="314">
        <v>2511.56296</v>
      </c>
      <c r="K21" s="334">
        <v>0.75</v>
      </c>
      <c r="L21" s="315">
        <v>180.14624422097415</v>
      </c>
      <c r="M21" s="316">
        <v>38768.12419165261</v>
      </c>
      <c r="N21" s="341"/>
    </row>
    <row r="22" spans="1:14" ht="12.75">
      <c r="A22" s="317" t="s">
        <v>73</v>
      </c>
      <c r="B22" s="313">
        <v>73.83799146701358</v>
      </c>
      <c r="C22" s="313">
        <v>102.88857810273187</v>
      </c>
      <c r="D22" s="314">
        <f t="shared" si="0"/>
        <v>18.72337518505542</v>
      </c>
      <c r="E22" s="314">
        <v>0</v>
      </c>
      <c r="F22" s="334">
        <v>0</v>
      </c>
      <c r="G22" s="313">
        <v>18.72337518505542</v>
      </c>
      <c r="H22" s="313">
        <v>0</v>
      </c>
      <c r="I22" s="313">
        <v>0</v>
      </c>
      <c r="J22" s="314">
        <v>0</v>
      </c>
      <c r="K22" s="334">
        <v>0</v>
      </c>
      <c r="L22" s="315">
        <v>13.319341789999985</v>
      </c>
      <c r="M22" s="316">
        <v>208.85582298759314</v>
      </c>
      <c r="N22" s="341"/>
    </row>
    <row r="23" spans="1:14" ht="12.75">
      <c r="A23" s="317" t="s">
        <v>74</v>
      </c>
      <c r="B23" s="313">
        <v>272.22760212215246</v>
      </c>
      <c r="C23" s="313">
        <v>81.34364454054452</v>
      </c>
      <c r="D23" s="314">
        <f t="shared" si="0"/>
        <v>0</v>
      </c>
      <c r="E23" s="314">
        <v>0</v>
      </c>
      <c r="F23" s="334">
        <v>0</v>
      </c>
      <c r="G23" s="313">
        <v>0</v>
      </c>
      <c r="H23" s="313">
        <v>0</v>
      </c>
      <c r="I23" s="313">
        <v>0</v>
      </c>
      <c r="J23" s="314">
        <v>0</v>
      </c>
      <c r="K23" s="334">
        <v>0</v>
      </c>
      <c r="L23" s="315">
        <v>0</v>
      </c>
      <c r="M23" s="316">
        <v>399.53865762425187</v>
      </c>
      <c r="N23" s="341"/>
    </row>
    <row r="24" spans="1:14" ht="12.75">
      <c r="A24" s="317" t="s">
        <v>95</v>
      </c>
      <c r="B24" s="313"/>
      <c r="C24" s="313"/>
      <c r="D24" s="314"/>
      <c r="E24" s="314"/>
      <c r="F24" s="334">
        <v>0</v>
      </c>
      <c r="G24" s="313"/>
      <c r="H24" s="313"/>
      <c r="I24" s="313"/>
      <c r="J24" s="314">
        <v>0</v>
      </c>
      <c r="K24" s="334">
        <v>0</v>
      </c>
      <c r="L24" s="315"/>
      <c r="M24" s="316">
        <v>0</v>
      </c>
      <c r="N24" s="341"/>
    </row>
    <row r="25" spans="1:14" ht="12.75">
      <c r="A25" s="317" t="s">
        <v>75</v>
      </c>
      <c r="B25" s="313">
        <v>1614.0099353815158</v>
      </c>
      <c r="C25" s="313">
        <v>2128.6371133358093</v>
      </c>
      <c r="D25" s="314">
        <f t="shared" si="0"/>
        <v>0.10328553845588122</v>
      </c>
      <c r="E25" s="314">
        <v>0</v>
      </c>
      <c r="F25" s="334">
        <v>0</v>
      </c>
      <c r="G25" s="313">
        <v>0.10328553845588122</v>
      </c>
      <c r="H25" s="313">
        <v>0</v>
      </c>
      <c r="I25" s="313">
        <v>0</v>
      </c>
      <c r="J25" s="314">
        <v>79.93443</v>
      </c>
      <c r="K25" s="334">
        <v>1.4</v>
      </c>
      <c r="L25" s="315">
        <v>3.722946714341948</v>
      </c>
      <c r="M25" s="316">
        <v>4194.234864057422</v>
      </c>
      <c r="N25" s="341"/>
    </row>
    <row r="26" spans="1:14" ht="12.75">
      <c r="A26" s="317" t="s">
        <v>76</v>
      </c>
      <c r="B26" s="313">
        <v>1258.3321725214805</v>
      </c>
      <c r="C26" s="313">
        <v>3686.9213753527933</v>
      </c>
      <c r="D26" s="314">
        <f t="shared" si="0"/>
        <v>18719.632084589233</v>
      </c>
      <c r="E26" s="314">
        <v>15587.444908752348</v>
      </c>
      <c r="F26" s="334">
        <v>0.45</v>
      </c>
      <c r="G26" s="313">
        <v>499.1103711600008</v>
      </c>
      <c r="H26" s="313">
        <v>11.406894084324994</v>
      </c>
      <c r="I26" s="313">
        <v>2621.66991059256</v>
      </c>
      <c r="J26" s="314">
        <v>160.89263527706967</v>
      </c>
      <c r="K26" s="334">
        <v>0.75</v>
      </c>
      <c r="L26" s="315">
        <v>534.3361651040611</v>
      </c>
      <c r="M26" s="316">
        <v>26226.97540052857</v>
      </c>
      <c r="N26" s="341"/>
    </row>
    <row r="27" spans="1:14" ht="12.75">
      <c r="A27" s="317" t="s">
        <v>77</v>
      </c>
      <c r="B27" s="313">
        <v>0.023103565887605006</v>
      </c>
      <c r="C27" s="313">
        <v>6.32790711870475</v>
      </c>
      <c r="D27" s="314">
        <f t="shared" si="0"/>
        <v>0</v>
      </c>
      <c r="E27" s="314">
        <v>0</v>
      </c>
      <c r="F27" s="334">
        <v>0</v>
      </c>
      <c r="G27" s="313">
        <v>0</v>
      </c>
      <c r="H27" s="313">
        <v>0</v>
      </c>
      <c r="I27" s="313">
        <v>0</v>
      </c>
      <c r="J27" s="314">
        <v>0</v>
      </c>
      <c r="K27" s="334">
        <v>0</v>
      </c>
      <c r="L27" s="315">
        <v>0</v>
      </c>
      <c r="M27" s="316">
        <v>8.031060560154742</v>
      </c>
      <c r="N27" s="341"/>
    </row>
    <row r="28" spans="1:14" ht="12.75">
      <c r="A28" s="317" t="s">
        <v>96</v>
      </c>
      <c r="B28" s="313"/>
      <c r="C28" s="313"/>
      <c r="D28" s="314"/>
      <c r="E28" s="314"/>
      <c r="F28" s="334">
        <v>0</v>
      </c>
      <c r="G28" s="313"/>
      <c r="H28" s="313"/>
      <c r="I28" s="313"/>
      <c r="J28" s="314">
        <v>0</v>
      </c>
      <c r="K28" s="334">
        <v>0</v>
      </c>
      <c r="L28" s="315"/>
      <c r="M28" s="316">
        <v>0</v>
      </c>
      <c r="N28" s="341"/>
    </row>
    <row r="29" spans="1:14" ht="12.75">
      <c r="A29" s="317" t="s">
        <v>78</v>
      </c>
      <c r="B29" s="313">
        <v>0.003109483154324</v>
      </c>
      <c r="C29" s="313">
        <v>0</v>
      </c>
      <c r="D29" s="314">
        <f t="shared" si="0"/>
        <v>0</v>
      </c>
      <c r="E29" s="314">
        <v>0</v>
      </c>
      <c r="F29" s="334">
        <v>0</v>
      </c>
      <c r="G29" s="313">
        <v>0</v>
      </c>
      <c r="H29" s="313">
        <v>0</v>
      </c>
      <c r="I29" s="313">
        <v>0</v>
      </c>
      <c r="J29" s="314">
        <v>0</v>
      </c>
      <c r="K29" s="334">
        <v>0</v>
      </c>
      <c r="L29" s="315">
        <v>0</v>
      </c>
      <c r="M29" s="316">
        <v>2.688646357743154</v>
      </c>
      <c r="N29" s="341"/>
    </row>
    <row r="30" spans="1:14" ht="12.75">
      <c r="A30" s="317" t="s">
        <v>79</v>
      </c>
      <c r="B30" s="313">
        <v>415.3861234778404</v>
      </c>
      <c r="C30" s="313">
        <v>1084.991640876933</v>
      </c>
      <c r="D30" s="314">
        <f t="shared" si="0"/>
        <v>134.54543502749698</v>
      </c>
      <c r="E30" s="314">
        <v>62.928585039581804</v>
      </c>
      <c r="F30" s="334">
        <v>0.6708109806524588</v>
      </c>
      <c r="G30" s="313">
        <v>0</v>
      </c>
      <c r="H30" s="313">
        <v>63.920405820307735</v>
      </c>
      <c r="I30" s="313">
        <v>7.696444167607439</v>
      </c>
      <c r="J30" s="314">
        <v>53.289620000000006</v>
      </c>
      <c r="K30" s="334">
        <v>0.85</v>
      </c>
      <c r="L30" s="315">
        <v>11.288261811514337</v>
      </c>
      <c r="M30" s="316">
        <v>1699.5010811937843</v>
      </c>
      <c r="N30" s="341"/>
    </row>
    <row r="31" spans="1:14" ht="12.75">
      <c r="A31" s="317" t="s">
        <v>80</v>
      </c>
      <c r="B31" s="313">
        <v>0.39249875000120044</v>
      </c>
      <c r="C31" s="313">
        <v>43.95561877109327</v>
      </c>
      <c r="D31" s="314">
        <f t="shared" si="0"/>
        <v>87.67276291666712</v>
      </c>
      <c r="E31" s="314">
        <v>40.37642122147005</v>
      </c>
      <c r="F31" s="334">
        <v>0.46529097901621175</v>
      </c>
      <c r="G31" s="313">
        <v>0</v>
      </c>
      <c r="H31" s="313">
        <v>1.2795350132127339</v>
      </c>
      <c r="I31" s="313">
        <v>46.016806681984335</v>
      </c>
      <c r="J31" s="314">
        <v>0</v>
      </c>
      <c r="K31" s="334">
        <v>0</v>
      </c>
      <c r="L31" s="315">
        <v>0.1918587971281942</v>
      </c>
      <c r="M31" s="316">
        <v>134.71718613652135</v>
      </c>
      <c r="N31" s="341"/>
    </row>
    <row r="32" spans="1:14" ht="12.75">
      <c r="A32" s="317" t="s">
        <v>81</v>
      </c>
      <c r="B32" s="313">
        <v>1538.2974744927178</v>
      </c>
      <c r="C32" s="313">
        <v>5714.236002851145</v>
      </c>
      <c r="D32" s="314">
        <f t="shared" si="0"/>
        <v>0</v>
      </c>
      <c r="E32" s="314">
        <v>0</v>
      </c>
      <c r="F32" s="334">
        <v>0</v>
      </c>
      <c r="G32" s="313">
        <v>0</v>
      </c>
      <c r="H32" s="313">
        <v>0</v>
      </c>
      <c r="I32" s="313">
        <v>0</v>
      </c>
      <c r="J32" s="314">
        <v>215.47542</v>
      </c>
      <c r="K32" s="334">
        <v>0.9</v>
      </c>
      <c r="L32" s="315">
        <v>0</v>
      </c>
      <c r="M32" s="316">
        <v>7668.273396572377</v>
      </c>
      <c r="N32" s="341"/>
    </row>
    <row r="33" spans="1:14" ht="12.75">
      <c r="A33" s="317" t="s">
        <v>90</v>
      </c>
      <c r="B33" s="313">
        <v>221.18236161933967</v>
      </c>
      <c r="C33" s="313">
        <v>473.7196834647928</v>
      </c>
      <c r="D33" s="314">
        <f t="shared" si="0"/>
        <v>415.10227276731115</v>
      </c>
      <c r="E33" s="314">
        <v>0</v>
      </c>
      <c r="F33" s="334">
        <v>0</v>
      </c>
      <c r="G33" s="313">
        <v>415.10227276731115</v>
      </c>
      <c r="H33" s="313">
        <v>0</v>
      </c>
      <c r="I33" s="313">
        <v>0</v>
      </c>
      <c r="J33" s="314">
        <v>0</v>
      </c>
      <c r="K33" s="334">
        <v>0</v>
      </c>
      <c r="L33" s="315">
        <v>29.84205277637532</v>
      </c>
      <c r="M33" s="316">
        <v>1783.968062447943</v>
      </c>
      <c r="N33" s="341"/>
    </row>
    <row r="34" spans="1:14" ht="12.75">
      <c r="A34" s="317" t="s">
        <v>82</v>
      </c>
      <c r="B34" s="313">
        <v>186.28921833055583</v>
      </c>
      <c r="C34" s="313">
        <v>106.97484270149111</v>
      </c>
      <c r="D34" s="314">
        <f t="shared" si="0"/>
        <v>0</v>
      </c>
      <c r="E34" s="314">
        <v>0</v>
      </c>
      <c r="F34" s="334">
        <v>0</v>
      </c>
      <c r="G34" s="313">
        <v>0</v>
      </c>
      <c r="H34" s="313">
        <v>0</v>
      </c>
      <c r="I34" s="313">
        <v>0</v>
      </c>
      <c r="J34" s="314">
        <v>0</v>
      </c>
      <c r="K34" s="334">
        <v>0</v>
      </c>
      <c r="L34" s="315">
        <v>0</v>
      </c>
      <c r="M34" s="316">
        <v>320.2775541327163</v>
      </c>
      <c r="N34" s="341"/>
    </row>
    <row r="35" spans="1:14" ht="12.75">
      <c r="A35" s="317" t="s">
        <v>83</v>
      </c>
      <c r="B35" s="313">
        <v>162.62709708006037</v>
      </c>
      <c r="C35" s="313">
        <v>3771.2283413259725</v>
      </c>
      <c r="D35" s="314">
        <f t="shared" si="0"/>
        <v>6473.197211890963</v>
      </c>
      <c r="E35" s="314">
        <v>4024.395557439611</v>
      </c>
      <c r="F35" s="334">
        <v>0.61</v>
      </c>
      <c r="G35" s="313">
        <v>762.298265122425</v>
      </c>
      <c r="H35" s="313">
        <v>845.3144339511673</v>
      </c>
      <c r="I35" s="313">
        <v>841.1889553777601</v>
      </c>
      <c r="J35" s="314">
        <v>456.71418397854825</v>
      </c>
      <c r="K35" s="334">
        <v>0.55</v>
      </c>
      <c r="L35" s="315">
        <v>612.1497054515455</v>
      </c>
      <c r="M35" s="316">
        <v>12612.666887953286</v>
      </c>
      <c r="N35" s="341"/>
    </row>
    <row r="36" spans="1:14" ht="12.75">
      <c r="A36" s="317" t="s">
        <v>84</v>
      </c>
      <c r="B36" s="313">
        <v>1.374673054891153</v>
      </c>
      <c r="C36" s="313">
        <v>2.98318712795134</v>
      </c>
      <c r="D36" s="314">
        <f t="shared" si="0"/>
        <v>0</v>
      </c>
      <c r="E36" s="314">
        <v>0</v>
      </c>
      <c r="F36" s="334">
        <v>0</v>
      </c>
      <c r="G36" s="313">
        <v>0</v>
      </c>
      <c r="H36" s="313">
        <v>0</v>
      </c>
      <c r="I36" s="313">
        <v>0</v>
      </c>
      <c r="J36" s="314">
        <v>0</v>
      </c>
      <c r="K36" s="334">
        <v>0</v>
      </c>
      <c r="L36" s="315">
        <v>0</v>
      </c>
      <c r="M36" s="316">
        <v>4.357860182842493</v>
      </c>
      <c r="N36" s="341"/>
    </row>
    <row r="37" spans="1:14" ht="12.75">
      <c r="A37" s="317" t="s">
        <v>85</v>
      </c>
      <c r="B37" s="313">
        <v>15.944632843224413</v>
      </c>
      <c r="C37" s="313">
        <v>0</v>
      </c>
      <c r="D37" s="314">
        <f t="shared" si="0"/>
        <v>0</v>
      </c>
      <c r="E37" s="314">
        <v>0</v>
      </c>
      <c r="F37" s="334">
        <v>0</v>
      </c>
      <c r="G37" s="313">
        <v>0</v>
      </c>
      <c r="H37" s="313">
        <v>0</v>
      </c>
      <c r="I37" s="313">
        <v>0</v>
      </c>
      <c r="J37" s="314">
        <v>0</v>
      </c>
      <c r="K37" s="334">
        <v>0</v>
      </c>
      <c r="L37" s="315">
        <v>0</v>
      </c>
      <c r="M37" s="316">
        <v>59.09344442280792</v>
      </c>
      <c r="N37" s="341"/>
    </row>
    <row r="38" spans="1:14" ht="12.75">
      <c r="A38" s="317" t="s">
        <v>86</v>
      </c>
      <c r="B38" s="313">
        <v>5.168792475098386</v>
      </c>
      <c r="C38" s="313">
        <v>1.2084205407189992</v>
      </c>
      <c r="D38" s="314">
        <f t="shared" si="0"/>
        <v>0</v>
      </c>
      <c r="E38" s="314">
        <v>0</v>
      </c>
      <c r="F38" s="334">
        <v>0</v>
      </c>
      <c r="G38" s="313">
        <v>0</v>
      </c>
      <c r="H38" s="313">
        <v>0</v>
      </c>
      <c r="I38" s="313">
        <v>0</v>
      </c>
      <c r="J38" s="314">
        <v>0</v>
      </c>
      <c r="K38" s="334">
        <v>0</v>
      </c>
      <c r="L38" s="315">
        <v>0</v>
      </c>
      <c r="M38" s="316">
        <v>36.90311714319387</v>
      </c>
      <c r="N38" s="341"/>
    </row>
    <row r="39" spans="1:14" ht="12.75">
      <c r="A39" s="317" t="s">
        <v>87</v>
      </c>
      <c r="B39" s="313">
        <v>1137.5302455803246</v>
      </c>
      <c r="C39" s="313">
        <v>9622.80516548956</v>
      </c>
      <c r="D39" s="314">
        <f t="shared" si="0"/>
        <v>21802.009163513765</v>
      </c>
      <c r="E39" s="314">
        <v>18196.640486518707</v>
      </c>
      <c r="F39" s="334">
        <v>0.58</v>
      </c>
      <c r="G39" s="313">
        <v>312.9849229199956</v>
      </c>
      <c r="H39" s="313">
        <v>1837.3141087397978</v>
      </c>
      <c r="I39" s="313">
        <v>1455.0696453352648</v>
      </c>
      <c r="J39" s="314">
        <v>1473.686527134059</v>
      </c>
      <c r="K39" s="334">
        <v>0.55</v>
      </c>
      <c r="L39" s="315">
        <v>3616.9170348127786</v>
      </c>
      <c r="M39" s="316">
        <v>43921.70092518259</v>
      </c>
      <c r="N39" s="341"/>
    </row>
    <row r="40" spans="1:14" ht="12.75">
      <c r="A40" s="317" t="s">
        <v>88</v>
      </c>
      <c r="B40" s="313">
        <v>377.73881616834217</v>
      </c>
      <c r="C40" s="313">
        <v>1315.4436176060003</v>
      </c>
      <c r="D40" s="314">
        <f t="shared" si="0"/>
        <v>391.59871709969576</v>
      </c>
      <c r="E40" s="314">
        <v>0</v>
      </c>
      <c r="F40" s="334">
        <v>0</v>
      </c>
      <c r="G40" s="313">
        <v>391.59871709969576</v>
      </c>
      <c r="H40" s="313">
        <v>0</v>
      </c>
      <c r="I40" s="313">
        <v>0</v>
      </c>
      <c r="J40" s="314">
        <v>536.37161</v>
      </c>
      <c r="K40" s="334">
        <v>0.95</v>
      </c>
      <c r="L40" s="315">
        <v>43.93862616041206</v>
      </c>
      <c r="M40" s="316">
        <v>2751.162570144685</v>
      </c>
      <c r="N40" s="341"/>
    </row>
    <row r="41" spans="1:14" ht="13.5" thickBot="1">
      <c r="A41" s="318" t="s">
        <v>89</v>
      </c>
      <c r="B41" s="319">
        <v>10735.309517453343</v>
      </c>
      <c r="C41" s="319">
        <v>111666.98016708982</v>
      </c>
      <c r="D41" s="319">
        <f t="shared" si="0"/>
        <v>191592.25277843073</v>
      </c>
      <c r="E41" s="319">
        <v>131873.3704931041</v>
      </c>
      <c r="F41" s="335">
        <v>0.43</v>
      </c>
      <c r="G41" s="319">
        <v>36049.83442114474</v>
      </c>
      <c r="H41" s="319">
        <v>13756.219131231941</v>
      </c>
      <c r="I41" s="319">
        <v>9912.828732949944</v>
      </c>
      <c r="J41" s="319">
        <v>12028.018832296402</v>
      </c>
      <c r="K41" s="335">
        <v>0.5784756150505324</v>
      </c>
      <c r="L41" s="320">
        <v>8358.081766141433</v>
      </c>
      <c r="M41" s="321">
        <v>363184.6178624672</v>
      </c>
      <c r="N41" s="341"/>
    </row>
    <row r="42" spans="1:14" ht="12.75">
      <c r="A42" s="322" t="s">
        <v>143</v>
      </c>
      <c r="B42" s="314">
        <v>4978.473984090648</v>
      </c>
      <c r="C42" s="314">
        <v>54155.07714229682</v>
      </c>
      <c r="D42" s="314">
        <f t="shared" si="0"/>
        <v>8546.381892067031</v>
      </c>
      <c r="E42" s="314">
        <v>29.80727933701832</v>
      </c>
      <c r="F42" s="336">
        <v>0.6790583919129142</v>
      </c>
      <c r="G42" s="314">
        <v>7483.129050498536</v>
      </c>
      <c r="H42" s="314">
        <v>64.57699560010475</v>
      </c>
      <c r="I42" s="314">
        <v>968.8685666313713</v>
      </c>
      <c r="J42" s="314">
        <v>3486.9947</v>
      </c>
      <c r="K42" s="336">
        <v>0.95</v>
      </c>
      <c r="L42" s="323">
        <v>864.1119662747452</v>
      </c>
      <c r="M42" s="316">
        <v>128464.77578388911</v>
      </c>
      <c r="N42" s="341"/>
    </row>
    <row r="43" spans="1:14" ht="12.75">
      <c r="A43" s="317" t="s">
        <v>91</v>
      </c>
      <c r="B43" s="313">
        <v>1474.7527952470216</v>
      </c>
      <c r="C43" s="313">
        <v>1045.989718052353</v>
      </c>
      <c r="D43" s="314">
        <f t="shared" si="0"/>
        <v>0</v>
      </c>
      <c r="E43" s="314">
        <v>0</v>
      </c>
      <c r="F43" s="334">
        <v>0</v>
      </c>
      <c r="G43" s="313">
        <v>0</v>
      </c>
      <c r="H43" s="313">
        <v>0</v>
      </c>
      <c r="I43" s="313">
        <v>0</v>
      </c>
      <c r="J43" s="314">
        <v>267.60657000000003</v>
      </c>
      <c r="K43" s="334">
        <v>0.9</v>
      </c>
      <c r="L43" s="315">
        <v>0</v>
      </c>
      <c r="M43" s="316">
        <v>29726.797883771233</v>
      </c>
      <c r="N43" s="341"/>
    </row>
    <row r="44" spans="1:14" ht="25.5">
      <c r="A44" s="317" t="s">
        <v>144</v>
      </c>
      <c r="B44" s="313">
        <v>649.8868247340635</v>
      </c>
      <c r="C44" s="313">
        <v>373.38882994581877</v>
      </c>
      <c r="D44" s="314">
        <v>229.77927708246568</v>
      </c>
      <c r="E44" s="314">
        <v>89.79835854687113</v>
      </c>
      <c r="F44" s="334">
        <v>0.5557237581153325</v>
      </c>
      <c r="G44" s="313">
        <v>0</v>
      </c>
      <c r="H44" s="313">
        <v>50.887614633474556</v>
      </c>
      <c r="I44" s="313">
        <f>D44-E44-G44-H44</f>
        <v>89.09330390212</v>
      </c>
      <c r="J44" s="314">
        <v>11.467842825744702</v>
      </c>
      <c r="K44" s="334">
        <v>0.45</v>
      </c>
      <c r="L44" s="315">
        <v>0</v>
      </c>
      <c r="M44" s="316">
        <v>1387.3772726084228</v>
      </c>
      <c r="N44" s="341"/>
    </row>
    <row r="45" spans="1:14" ht="12.75">
      <c r="A45" s="317" t="s">
        <v>145</v>
      </c>
      <c r="B45" s="313">
        <v>4154.212114896395</v>
      </c>
      <c r="C45" s="313">
        <v>11129.153642642934</v>
      </c>
      <c r="D45" s="314">
        <v>867.558234420165</v>
      </c>
      <c r="E45" s="314">
        <v>179.9594313286559</v>
      </c>
      <c r="F45" s="334">
        <v>0.5371413063691881</v>
      </c>
      <c r="G45" s="313">
        <v>41.18447616922102</v>
      </c>
      <c r="H45" s="313">
        <v>7.901706494273787</v>
      </c>
      <c r="I45" s="313">
        <f>D45-E45-G45-H45</f>
        <v>638.5126204280143</v>
      </c>
      <c r="J45" s="314">
        <v>193.46449</v>
      </c>
      <c r="K45" s="334">
        <v>0.85</v>
      </c>
      <c r="L45" s="315">
        <v>115.3464598671</v>
      </c>
      <c r="M45" s="316">
        <v>22382.503366822875</v>
      </c>
      <c r="N45" s="341"/>
    </row>
    <row r="46" spans="1:14" ht="25.5">
      <c r="A46" s="317" t="s">
        <v>146</v>
      </c>
      <c r="B46" s="313">
        <v>701.5962098701266</v>
      </c>
      <c r="C46" s="313">
        <v>2247.655830660753</v>
      </c>
      <c r="D46" s="314">
        <v>232.50472674219907</v>
      </c>
      <c r="E46" s="314">
        <v>162.52867256129682</v>
      </c>
      <c r="F46" s="334">
        <v>0.4212669691059546</v>
      </c>
      <c r="G46" s="313">
        <v>0</v>
      </c>
      <c r="H46" s="313">
        <v>65.15708737750191</v>
      </c>
      <c r="I46" s="313">
        <f>D46-E46-G46-H46</f>
        <v>4.818966803400343</v>
      </c>
      <c r="J46" s="314">
        <v>0.7499999887867553</v>
      </c>
      <c r="K46" s="334">
        <v>0.7</v>
      </c>
      <c r="L46" s="315">
        <v>0</v>
      </c>
      <c r="M46" s="316">
        <v>3233.922286844518</v>
      </c>
      <c r="N46" s="341"/>
    </row>
    <row r="47" spans="1:14" ht="25.5">
      <c r="A47" s="317" t="s">
        <v>147</v>
      </c>
      <c r="B47" s="313">
        <v>2089.5099993912086</v>
      </c>
      <c r="C47" s="313">
        <v>718.4483642143159</v>
      </c>
      <c r="D47" s="314">
        <v>0</v>
      </c>
      <c r="E47" s="314">
        <v>0</v>
      </c>
      <c r="F47" s="334">
        <v>0</v>
      </c>
      <c r="G47" s="313">
        <v>0</v>
      </c>
      <c r="H47" s="313">
        <v>0</v>
      </c>
      <c r="I47" s="313">
        <f>D47-E47-G47-H47</f>
        <v>0</v>
      </c>
      <c r="J47" s="314">
        <v>0</v>
      </c>
      <c r="K47" s="334">
        <v>0</v>
      </c>
      <c r="L47" s="315">
        <v>0</v>
      </c>
      <c r="M47" s="316">
        <v>2957.946497085023</v>
      </c>
      <c r="N47" s="341"/>
    </row>
    <row r="48" spans="1:14" ht="13.5" thickBot="1">
      <c r="A48" s="324" t="s">
        <v>148</v>
      </c>
      <c r="B48" s="325">
        <f>B49-SUM(B12:B47)</f>
        <v>5175.931142137968</v>
      </c>
      <c r="C48" s="325">
        <f>C49-SUM(C12:C47)</f>
        <v>41823.26446154833</v>
      </c>
      <c r="D48" s="326">
        <f>D49-SUM(D12:D47)</f>
        <v>60811.44303896779</v>
      </c>
      <c r="E48" s="326">
        <f>E49-SUM(E12:E47)</f>
        <v>36883.46317496308</v>
      </c>
      <c r="F48" s="337">
        <v>0.45</v>
      </c>
      <c r="G48" s="325">
        <f>G49-SUM(G12:G47)</f>
        <v>7240.966732959008</v>
      </c>
      <c r="H48" s="325">
        <f>H49-SUM(H12:H47)</f>
        <v>3525.79184188434</v>
      </c>
      <c r="I48" s="325">
        <f>I49-SUM(I12:I47)</f>
        <v>13161.221289161378</v>
      </c>
      <c r="J48" s="326">
        <v>5328.456671803627</v>
      </c>
      <c r="K48" s="337">
        <v>0.65</v>
      </c>
      <c r="L48" s="327">
        <f>L49-SUM(L12:L47)</f>
        <v>6030.917601710093</v>
      </c>
      <c r="M48" s="321">
        <f>M49-SUM(M12:M47)</f>
        <v>138784.24387426535</v>
      </c>
      <c r="N48" s="341"/>
    </row>
    <row r="49" spans="1:14" ht="13.5" thickBot="1">
      <c r="A49" s="328" t="s">
        <v>192</v>
      </c>
      <c r="B49" s="329">
        <v>53873.2806925234</v>
      </c>
      <c r="C49" s="329">
        <v>269445.7583821628</v>
      </c>
      <c r="D49" s="329">
        <v>317301.0460782141</v>
      </c>
      <c r="E49" s="329">
        <v>210995.16532825356</v>
      </c>
      <c r="F49" s="338">
        <f>SUMPRODUCT(F12:F48,E12:E48)/E49</f>
        <v>0.45295693153772226</v>
      </c>
      <c r="G49" s="329">
        <v>55352.47098267772</v>
      </c>
      <c r="H49" s="329">
        <v>20575.177205781645</v>
      </c>
      <c r="I49" s="329">
        <f>D49-E49-G49-H49</f>
        <v>30378.232561501154</v>
      </c>
      <c r="J49" s="329">
        <v>27456.36411255089</v>
      </c>
      <c r="K49" s="338">
        <f>SUMPRODUCT(K12:K48,J12:J48)/J49</f>
        <v>0.6785910195322188</v>
      </c>
      <c r="L49" s="329">
        <v>20592.591638463473</v>
      </c>
      <c r="M49" s="330">
        <v>856348.7037742236</v>
      </c>
      <c r="N49" s="341"/>
    </row>
    <row r="50" spans="8:12" ht="12.75">
      <c r="H50" s="69"/>
      <c r="J50" s="298"/>
      <c r="K50" s="234"/>
      <c r="L50" s="69"/>
    </row>
    <row r="51" spans="1:13" s="333" customFormat="1" ht="12.75">
      <c r="A51" s="331" t="s">
        <v>97</v>
      </c>
      <c r="B51" s="332"/>
      <c r="C51" s="332"/>
      <c r="D51" s="332"/>
      <c r="E51" s="332"/>
      <c r="F51" s="238"/>
      <c r="G51" s="239"/>
      <c r="H51" s="239"/>
      <c r="I51" s="332"/>
      <c r="J51" s="332"/>
      <c r="K51" s="238"/>
      <c r="L51" s="239"/>
      <c r="M51" s="332"/>
    </row>
    <row r="52" spans="1:13" s="333" customFormat="1" ht="12.75">
      <c r="A52" s="442" t="s">
        <v>278</v>
      </c>
      <c r="B52" s="442"/>
      <c r="C52" s="442"/>
      <c r="D52" s="442"/>
      <c r="E52" s="442"/>
      <c r="F52" s="442"/>
      <c r="G52" s="442"/>
      <c r="H52" s="442"/>
      <c r="I52" s="442"/>
      <c r="J52" s="442"/>
      <c r="K52" s="442"/>
      <c r="L52" s="442"/>
      <c r="M52" s="442"/>
    </row>
    <row r="53" spans="1:13" s="333" customFormat="1" ht="33" customHeight="1">
      <c r="A53" s="425" t="s">
        <v>279</v>
      </c>
      <c r="B53" s="425"/>
      <c r="C53" s="425"/>
      <c r="D53" s="425"/>
      <c r="E53" s="425"/>
      <c r="F53" s="425"/>
      <c r="G53" s="425"/>
      <c r="H53" s="425"/>
      <c r="I53" s="425"/>
      <c r="J53" s="425"/>
      <c r="K53" s="425"/>
      <c r="L53" s="425"/>
      <c r="M53" s="425"/>
    </row>
    <row r="54" spans="1:13" s="333" customFormat="1" ht="28.5" customHeight="1">
      <c r="A54" s="425" t="s">
        <v>280</v>
      </c>
      <c r="B54" s="425"/>
      <c r="C54" s="425"/>
      <c r="D54" s="425"/>
      <c r="E54" s="425"/>
      <c r="F54" s="425"/>
      <c r="G54" s="425"/>
      <c r="H54" s="425"/>
      <c r="I54" s="425"/>
      <c r="J54" s="425"/>
      <c r="K54" s="425"/>
      <c r="L54" s="425"/>
      <c r="M54" s="425"/>
    </row>
    <row r="55" spans="1:13" s="333" customFormat="1" ht="12.75" customHeight="1">
      <c r="A55" s="425" t="s">
        <v>281</v>
      </c>
      <c r="B55" s="425"/>
      <c r="C55" s="425"/>
      <c r="D55" s="425"/>
      <c r="E55" s="425"/>
      <c r="F55" s="425"/>
      <c r="G55" s="425"/>
      <c r="H55" s="425"/>
      <c r="I55" s="425"/>
      <c r="J55" s="425"/>
      <c r="K55" s="425"/>
      <c r="L55" s="425"/>
      <c r="M55" s="425"/>
    </row>
    <row r="56" spans="1:13" ht="84.75" customHeight="1">
      <c r="A56" s="425" t="s">
        <v>282</v>
      </c>
      <c r="B56" s="425"/>
      <c r="C56" s="425"/>
      <c r="D56" s="425"/>
      <c r="E56" s="425"/>
      <c r="F56" s="425"/>
      <c r="G56" s="425"/>
      <c r="H56" s="425"/>
      <c r="I56" s="425"/>
      <c r="J56" s="425"/>
      <c r="K56" s="425"/>
      <c r="L56" s="425"/>
      <c r="M56" s="425"/>
    </row>
    <row r="57" spans="1:13" ht="103.5" customHeight="1">
      <c r="A57" s="383" t="s">
        <v>311</v>
      </c>
      <c r="B57" s="383"/>
      <c r="C57" s="383"/>
      <c r="D57" s="383"/>
      <c r="E57" s="383"/>
      <c r="F57" s="383"/>
      <c r="G57" s="383"/>
      <c r="H57" s="383"/>
      <c r="I57" s="383"/>
      <c r="J57" s="383"/>
      <c r="K57" s="383"/>
      <c r="L57" s="383"/>
      <c r="M57" s="383"/>
    </row>
    <row r="58" spans="1:13" ht="34.5" customHeight="1">
      <c r="A58" s="425" t="s">
        <v>283</v>
      </c>
      <c r="B58" s="425"/>
      <c r="C58" s="425"/>
      <c r="D58" s="425"/>
      <c r="E58" s="425"/>
      <c r="F58" s="425"/>
      <c r="G58" s="425"/>
      <c r="H58" s="425"/>
      <c r="I58" s="425"/>
      <c r="J58" s="425"/>
      <c r="K58" s="425"/>
      <c r="L58" s="425"/>
      <c r="M58" s="425"/>
    </row>
  </sheetData>
  <sheetProtection password="A0C4" sheet="1"/>
  <mergeCells count="20">
    <mergeCell ref="A58:M58"/>
    <mergeCell ref="A52:M52"/>
    <mergeCell ref="A57:M57"/>
    <mergeCell ref="J9:K9"/>
    <mergeCell ref="B9:B11"/>
    <mergeCell ref="I10:I11"/>
    <mergeCell ref="E10:F10"/>
    <mergeCell ref="D10:D11"/>
    <mergeCell ref="G10:G11"/>
    <mergeCell ref="K10:K11"/>
    <mergeCell ref="A55:M55"/>
    <mergeCell ref="A56:M56"/>
    <mergeCell ref="L8:L11"/>
    <mergeCell ref="M8:M11"/>
    <mergeCell ref="C9:C11"/>
    <mergeCell ref="H10:H11"/>
    <mergeCell ref="D9:I9"/>
    <mergeCell ref="B8:K8"/>
    <mergeCell ref="A53:M53"/>
    <mergeCell ref="A54:M54"/>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L315"/>
  <sheetViews>
    <sheetView zoomScale="70" zoomScaleNormal="70" zoomScalePageLayoutView="0" workbookViewId="0" topLeftCell="A1">
      <selection activeCell="D2" sqref="D2"/>
    </sheetView>
  </sheetViews>
  <sheetFormatPr defaultColWidth="11.421875" defaultRowHeight="15"/>
  <cols>
    <col min="1" max="1" width="4.7109375" style="243" bestFit="1" customWidth="1"/>
    <col min="2" max="2" width="17.28125" style="241" customWidth="1"/>
    <col min="3" max="3" width="23.00390625" style="241" customWidth="1"/>
    <col min="4" max="4" width="20.57421875" style="241" customWidth="1"/>
    <col min="5" max="5" width="20.140625" style="242" customWidth="1"/>
    <col min="6" max="7" width="20.7109375" style="243" customWidth="1"/>
    <col min="8" max="8" width="21.7109375" style="243" customWidth="1"/>
    <col min="9" max="9" width="4.57421875" style="244" customWidth="1"/>
    <col min="10" max="10" width="25.00390625" style="244" customWidth="1"/>
    <col min="11" max="11" width="3.57421875" style="244" customWidth="1"/>
    <col min="12" max="12" width="24.8515625" style="244" customWidth="1"/>
    <col min="13" max="16384" width="11.421875" style="244" customWidth="1"/>
  </cols>
  <sheetData>
    <row r="1" ht="12.75">
      <c r="A1" s="240"/>
    </row>
    <row r="2" spans="2:11" s="243" customFormat="1" ht="14.25">
      <c r="B2" s="235" t="s">
        <v>307</v>
      </c>
      <c r="C2" s="245"/>
      <c r="D2" s="245"/>
      <c r="F2" s="246"/>
      <c r="G2" s="246"/>
      <c r="I2" s="244"/>
      <c r="J2" s="244"/>
      <c r="K2" s="244"/>
    </row>
    <row r="3" spans="1:11" s="243" customFormat="1" ht="12.75">
      <c r="A3" s="245"/>
      <c r="B3" s="247"/>
      <c r="I3" s="244"/>
      <c r="J3" s="244"/>
      <c r="K3" s="244"/>
    </row>
    <row r="4" spans="2:11" s="248" customFormat="1" ht="12.75" customHeight="1">
      <c r="B4" s="249" t="s">
        <v>204</v>
      </c>
      <c r="C4" s="165" t="s">
        <v>295</v>
      </c>
      <c r="D4" s="165"/>
      <c r="E4" s="242"/>
      <c r="F4" s="243"/>
      <c r="G4" s="243"/>
      <c r="H4" s="243"/>
      <c r="I4" s="244"/>
      <c r="J4" s="244"/>
      <c r="K4" s="244"/>
    </row>
    <row r="5" spans="2:11" s="248" customFormat="1" ht="12.75" customHeight="1">
      <c r="B5" s="250"/>
      <c r="C5" s="251"/>
      <c r="D5" s="251"/>
      <c r="E5" s="242"/>
      <c r="F5" s="243"/>
      <c r="G5" s="243"/>
      <c r="H5" s="243"/>
      <c r="I5" s="244"/>
      <c r="J5" s="244"/>
      <c r="K5" s="244"/>
    </row>
    <row r="6" spans="2:11" s="248" customFormat="1" ht="12.75" customHeight="1">
      <c r="B6" s="236" t="s">
        <v>306</v>
      </c>
      <c r="C6" s="251"/>
      <c r="D6" s="251"/>
      <c r="E6" s="242"/>
      <c r="F6" s="243"/>
      <c r="G6" s="243"/>
      <c r="H6" s="243"/>
      <c r="I6" s="244"/>
      <c r="J6" s="244"/>
      <c r="K6" s="244"/>
    </row>
    <row r="7" spans="2:11" s="248" customFormat="1" ht="13.5" thickBot="1">
      <c r="B7" s="24"/>
      <c r="E7" s="252"/>
      <c r="F7" s="253"/>
      <c r="G7" s="253"/>
      <c r="I7" s="243"/>
      <c r="J7" s="243"/>
      <c r="K7" s="243"/>
    </row>
    <row r="8" spans="1:12" s="248" customFormat="1" ht="63.75" customHeight="1">
      <c r="A8" s="458" t="s">
        <v>141</v>
      </c>
      <c r="B8" s="453" t="s">
        <v>219</v>
      </c>
      <c r="C8" s="455" t="s">
        <v>284</v>
      </c>
      <c r="D8" s="456"/>
      <c r="E8" s="450" t="s">
        <v>170</v>
      </c>
      <c r="F8" s="451"/>
      <c r="G8" s="451"/>
      <c r="H8" s="452"/>
      <c r="I8" s="244"/>
      <c r="J8" s="254" t="s">
        <v>163</v>
      </c>
      <c r="K8" s="244"/>
      <c r="L8" s="254" t="s">
        <v>124</v>
      </c>
    </row>
    <row r="9" spans="1:12" s="261" customFormat="1" ht="62.25" customHeight="1">
      <c r="A9" s="459"/>
      <c r="B9" s="454"/>
      <c r="C9" s="255"/>
      <c r="D9" s="256" t="s">
        <v>92</v>
      </c>
      <c r="E9" s="257"/>
      <c r="F9" s="258" t="s">
        <v>93</v>
      </c>
      <c r="G9" s="258" t="s">
        <v>94</v>
      </c>
      <c r="H9" s="259" t="s">
        <v>285</v>
      </c>
      <c r="I9" s="244"/>
      <c r="J9" s="260" t="s">
        <v>123</v>
      </c>
      <c r="K9" s="244"/>
      <c r="L9" s="260" t="s">
        <v>123</v>
      </c>
    </row>
    <row r="10" spans="1:12" s="261" customFormat="1" ht="12.75" customHeight="1">
      <c r="A10" s="262" t="s">
        <v>104</v>
      </c>
      <c r="B10" s="449" t="s">
        <v>63</v>
      </c>
      <c r="C10" s="263">
        <v>0</v>
      </c>
      <c r="D10" s="263">
        <v>0</v>
      </c>
      <c r="E10" s="263">
        <v>0</v>
      </c>
      <c r="F10" s="263">
        <v>0</v>
      </c>
      <c r="G10" s="263">
        <v>0</v>
      </c>
      <c r="H10" s="263">
        <v>0</v>
      </c>
      <c r="I10" s="244"/>
      <c r="J10" s="264">
        <v>32.96694082361621</v>
      </c>
      <c r="K10" s="244"/>
      <c r="L10" s="264">
        <v>-94.49573716663551</v>
      </c>
    </row>
    <row r="11" spans="1:12" s="261" customFormat="1" ht="12.75" customHeight="1">
      <c r="A11" s="262" t="s">
        <v>103</v>
      </c>
      <c r="B11" s="449"/>
      <c r="C11" s="263">
        <v>0.06003262206670001</v>
      </c>
      <c r="D11" s="263">
        <v>0</v>
      </c>
      <c r="E11" s="263">
        <v>0</v>
      </c>
      <c r="F11" s="263">
        <v>0</v>
      </c>
      <c r="G11" s="263">
        <v>0</v>
      </c>
      <c r="H11" s="263">
        <v>0</v>
      </c>
      <c r="I11" s="244"/>
      <c r="J11" s="264">
        <v>39.997656739180876</v>
      </c>
      <c r="K11" s="244"/>
      <c r="L11" s="264">
        <v>-52.901592570330706</v>
      </c>
    </row>
    <row r="12" spans="1:12" s="261" customFormat="1" ht="12.75" customHeight="1">
      <c r="A12" s="262" t="s">
        <v>102</v>
      </c>
      <c r="B12" s="449"/>
      <c r="C12" s="263">
        <v>2.4676899170562</v>
      </c>
      <c r="D12" s="263">
        <v>0</v>
      </c>
      <c r="E12" s="263">
        <v>0</v>
      </c>
      <c r="F12" s="263">
        <v>0</v>
      </c>
      <c r="G12" s="263">
        <v>0</v>
      </c>
      <c r="H12" s="263">
        <v>0</v>
      </c>
      <c r="I12" s="244"/>
      <c r="J12" s="264">
        <v>37.58893593548283</v>
      </c>
      <c r="K12" s="244"/>
      <c r="L12" s="264">
        <v>-11.832437732122902</v>
      </c>
    </row>
    <row r="13" spans="1:12" s="261" customFormat="1" ht="12.75" customHeight="1">
      <c r="A13" s="262" t="s">
        <v>101</v>
      </c>
      <c r="B13" s="449"/>
      <c r="C13" s="263">
        <v>14.0734422015465</v>
      </c>
      <c r="D13" s="263">
        <v>0</v>
      </c>
      <c r="E13" s="263">
        <v>0</v>
      </c>
      <c r="F13" s="263">
        <v>0</v>
      </c>
      <c r="G13" s="263">
        <v>0</v>
      </c>
      <c r="H13" s="263">
        <v>0</v>
      </c>
      <c r="I13" s="244"/>
      <c r="J13" s="264">
        <v>-122.9347301454506</v>
      </c>
      <c r="K13" s="244"/>
      <c r="L13" s="264">
        <v>-70.88706837301908</v>
      </c>
    </row>
    <row r="14" spans="1:12" s="261" customFormat="1" ht="12.75" customHeight="1">
      <c r="A14" s="262" t="s">
        <v>100</v>
      </c>
      <c r="B14" s="449"/>
      <c r="C14" s="263">
        <v>236.12839758272162</v>
      </c>
      <c r="D14" s="263">
        <v>0</v>
      </c>
      <c r="E14" s="263">
        <v>86.38787726309641</v>
      </c>
      <c r="F14" s="263">
        <v>0</v>
      </c>
      <c r="G14" s="263">
        <v>0</v>
      </c>
      <c r="H14" s="263">
        <v>86.38787726309641</v>
      </c>
      <c r="I14" s="244"/>
      <c r="J14" s="264">
        <v>30.8555833296016</v>
      </c>
      <c r="K14" s="244"/>
      <c r="L14" s="264">
        <v>124.19217574992464</v>
      </c>
    </row>
    <row r="15" spans="1:12" s="261" customFormat="1" ht="12.75" customHeight="1">
      <c r="A15" s="262" t="s">
        <v>99</v>
      </c>
      <c r="B15" s="449"/>
      <c r="C15" s="263">
        <v>96.3031597832574</v>
      </c>
      <c r="D15" s="263">
        <v>0</v>
      </c>
      <c r="E15" s="263">
        <v>0</v>
      </c>
      <c r="F15" s="263">
        <v>0</v>
      </c>
      <c r="G15" s="263">
        <v>0</v>
      </c>
      <c r="H15" s="263">
        <v>0</v>
      </c>
      <c r="I15" s="244"/>
      <c r="J15" s="264">
        <v>19.35726356728564</v>
      </c>
      <c r="K15" s="244"/>
      <c r="L15" s="264">
        <v>-123.15547797643353</v>
      </c>
    </row>
    <row r="16" spans="1:12" s="261" customFormat="1" ht="12.75" customHeight="1">
      <c r="A16" s="262" t="s">
        <v>98</v>
      </c>
      <c r="B16" s="449"/>
      <c r="C16" s="263">
        <v>252.28985152713085</v>
      </c>
      <c r="D16" s="263">
        <v>0</v>
      </c>
      <c r="E16" s="263">
        <v>0</v>
      </c>
      <c r="F16" s="263">
        <v>0</v>
      </c>
      <c r="G16" s="263">
        <v>0</v>
      </c>
      <c r="H16" s="263">
        <v>0</v>
      </c>
      <c r="I16" s="244"/>
      <c r="J16" s="264">
        <v>63.651202689309535</v>
      </c>
      <c r="K16" s="244"/>
      <c r="L16" s="264">
        <v>0</v>
      </c>
    </row>
    <row r="17" spans="1:12" s="268" customFormat="1" ht="12.75" customHeight="1">
      <c r="A17" s="265"/>
      <c r="B17" s="449"/>
      <c r="C17" s="266">
        <f aca="true" t="shared" si="0" ref="C17:H17">SUM(C10:C16)</f>
        <v>601.3225736337793</v>
      </c>
      <c r="D17" s="266">
        <f t="shared" si="0"/>
        <v>0</v>
      </c>
      <c r="E17" s="266">
        <f t="shared" si="0"/>
        <v>86.38787726309641</v>
      </c>
      <c r="F17" s="266">
        <f t="shared" si="0"/>
        <v>0</v>
      </c>
      <c r="G17" s="266">
        <f t="shared" si="0"/>
        <v>0</v>
      </c>
      <c r="H17" s="267">
        <f t="shared" si="0"/>
        <v>86.38787726309641</v>
      </c>
      <c r="J17" s="269">
        <f>SUM(J10:J16)</f>
        <v>101.48285293902609</v>
      </c>
      <c r="L17" s="269">
        <f>SUM(L10:L16)</f>
        <v>-229.0801380686171</v>
      </c>
    </row>
    <row r="18" spans="1:12" s="261" customFormat="1" ht="12.75" customHeight="1">
      <c r="A18" s="262" t="s">
        <v>104</v>
      </c>
      <c r="B18" s="449" t="s">
        <v>64</v>
      </c>
      <c r="C18" s="263">
        <v>1696.0832954719035</v>
      </c>
      <c r="D18" s="263">
        <v>0</v>
      </c>
      <c r="E18" s="263">
        <v>1462.1806012173374</v>
      </c>
      <c r="F18" s="263">
        <v>1398.7011792702383</v>
      </c>
      <c r="G18" s="263">
        <v>0</v>
      </c>
      <c r="H18" s="263">
        <v>63.479421947099084</v>
      </c>
      <c r="I18" s="244"/>
      <c r="J18" s="264">
        <v>-45.34253689667344</v>
      </c>
      <c r="K18" s="244"/>
      <c r="L18" s="264">
        <v>0</v>
      </c>
    </row>
    <row r="19" spans="1:12" s="261" customFormat="1" ht="12.75" customHeight="1">
      <c r="A19" s="262" t="s">
        <v>103</v>
      </c>
      <c r="B19" s="449"/>
      <c r="C19" s="263">
        <v>242.5071661740987</v>
      </c>
      <c r="D19" s="263">
        <v>0</v>
      </c>
      <c r="E19" s="263">
        <v>95.77141363118048</v>
      </c>
      <c r="F19" s="263">
        <v>104.0866998356514</v>
      </c>
      <c r="G19" s="263">
        <v>0</v>
      </c>
      <c r="H19" s="263">
        <v>0</v>
      </c>
      <c r="I19" s="244"/>
      <c r="J19" s="264">
        <v>-2.145939566239363</v>
      </c>
      <c r="K19" s="244"/>
      <c r="L19" s="264">
        <v>-0.9481996436334992</v>
      </c>
    </row>
    <row r="20" spans="1:12" s="261" customFormat="1" ht="12.75" customHeight="1">
      <c r="A20" s="262" t="s">
        <v>102</v>
      </c>
      <c r="B20" s="449"/>
      <c r="C20" s="263">
        <v>102.66841333924292</v>
      </c>
      <c r="D20" s="263">
        <v>0</v>
      </c>
      <c r="E20" s="263">
        <v>60.90875156551322</v>
      </c>
      <c r="F20" s="263">
        <v>0</v>
      </c>
      <c r="G20" s="263">
        <v>0</v>
      </c>
      <c r="H20" s="263">
        <v>60.90875156551322</v>
      </c>
      <c r="I20" s="244"/>
      <c r="J20" s="264">
        <v>-134.2144048041936</v>
      </c>
      <c r="K20" s="244"/>
      <c r="L20" s="264">
        <v>0.3812991980950926</v>
      </c>
    </row>
    <row r="21" spans="1:12" s="261" customFormat="1" ht="12.75" customHeight="1">
      <c r="A21" s="262" t="s">
        <v>101</v>
      </c>
      <c r="B21" s="449"/>
      <c r="C21" s="263">
        <v>299.80021139244775</v>
      </c>
      <c r="D21" s="263">
        <v>0</v>
      </c>
      <c r="E21" s="263">
        <v>272.75412324390203</v>
      </c>
      <c r="F21" s="263">
        <v>39.77741958142991</v>
      </c>
      <c r="G21" s="263">
        <v>0</v>
      </c>
      <c r="H21" s="263">
        <v>232.97670366247212</v>
      </c>
      <c r="I21" s="244"/>
      <c r="J21" s="264">
        <v>-193.75101730533055</v>
      </c>
      <c r="K21" s="244"/>
      <c r="L21" s="264">
        <v>41.95126274888766</v>
      </c>
    </row>
    <row r="22" spans="1:12" s="261" customFormat="1" ht="12.75" customHeight="1">
      <c r="A22" s="262" t="s">
        <v>100</v>
      </c>
      <c r="B22" s="449"/>
      <c r="C22" s="263">
        <v>798.2240501611473</v>
      </c>
      <c r="D22" s="263">
        <v>0</v>
      </c>
      <c r="E22" s="263">
        <v>658.7949040747928</v>
      </c>
      <c r="F22" s="263">
        <v>0</v>
      </c>
      <c r="G22" s="263">
        <v>0</v>
      </c>
      <c r="H22" s="263">
        <v>658.7949040747928</v>
      </c>
      <c r="I22" s="244"/>
      <c r="J22" s="264">
        <v>-18.031464725838276</v>
      </c>
      <c r="K22" s="244"/>
      <c r="L22" s="264">
        <v>-159.17827153135954</v>
      </c>
    </row>
    <row r="23" spans="1:12" s="261" customFormat="1" ht="12.75" customHeight="1">
      <c r="A23" s="262" t="s">
        <v>99</v>
      </c>
      <c r="B23" s="449"/>
      <c r="C23" s="263">
        <v>160.80976275389042</v>
      </c>
      <c r="D23" s="263">
        <v>0</v>
      </c>
      <c r="E23" s="263">
        <v>0</v>
      </c>
      <c r="F23" s="263">
        <v>0</v>
      </c>
      <c r="G23" s="263">
        <v>0</v>
      </c>
      <c r="H23" s="263">
        <v>0</v>
      </c>
      <c r="I23" s="244"/>
      <c r="J23" s="264">
        <v>-68.38299949005247</v>
      </c>
      <c r="K23" s="244"/>
      <c r="L23" s="264">
        <v>83.4691876535098</v>
      </c>
    </row>
    <row r="24" spans="1:12" s="261" customFormat="1" ht="12.75" customHeight="1">
      <c r="A24" s="262" t="s">
        <v>98</v>
      </c>
      <c r="B24" s="449"/>
      <c r="C24" s="263">
        <v>148.84546376112138</v>
      </c>
      <c r="D24" s="263">
        <v>0</v>
      </c>
      <c r="E24" s="263">
        <v>0</v>
      </c>
      <c r="F24" s="263">
        <v>0</v>
      </c>
      <c r="G24" s="263">
        <v>0</v>
      </c>
      <c r="H24" s="263">
        <v>0</v>
      </c>
      <c r="I24" s="244"/>
      <c r="J24" s="264">
        <v>-100.48145899929713</v>
      </c>
      <c r="K24" s="244"/>
      <c r="L24" s="264">
        <v>0</v>
      </c>
    </row>
    <row r="25" spans="1:12" s="261" customFormat="1" ht="12.75" customHeight="1">
      <c r="A25" s="265"/>
      <c r="B25" s="449"/>
      <c r="C25" s="266">
        <f aca="true" t="shared" si="1" ref="C25:H25">SUM(C18:C24)</f>
        <v>3448.938363053852</v>
      </c>
      <c r="D25" s="266">
        <f t="shared" si="1"/>
        <v>0</v>
      </c>
      <c r="E25" s="266">
        <f t="shared" si="1"/>
        <v>2550.409793732726</v>
      </c>
      <c r="F25" s="266">
        <f t="shared" si="1"/>
        <v>1542.5652986873197</v>
      </c>
      <c r="G25" s="266">
        <f t="shared" si="1"/>
        <v>0</v>
      </c>
      <c r="H25" s="267">
        <f t="shared" si="1"/>
        <v>1016.1597812498773</v>
      </c>
      <c r="I25" s="244"/>
      <c r="J25" s="269">
        <f>SUM(J18:J24)</f>
        <v>-562.3498217876249</v>
      </c>
      <c r="K25" s="244"/>
      <c r="L25" s="269">
        <f>SUM(L18:L24)</f>
        <v>-34.32472157450049</v>
      </c>
    </row>
    <row r="26" spans="1:12" s="261" customFormat="1" ht="12.75" customHeight="1">
      <c r="A26" s="262" t="s">
        <v>104</v>
      </c>
      <c r="B26" s="449" t="s">
        <v>65</v>
      </c>
      <c r="C26" s="263">
        <v>0</v>
      </c>
      <c r="D26" s="263">
        <v>0</v>
      </c>
      <c r="E26" s="263">
        <v>0</v>
      </c>
      <c r="F26" s="263">
        <v>0</v>
      </c>
      <c r="G26" s="263">
        <v>0</v>
      </c>
      <c r="H26" s="263">
        <v>0</v>
      </c>
      <c r="I26" s="244"/>
      <c r="J26" s="264">
        <v>0</v>
      </c>
      <c r="K26" s="244"/>
      <c r="L26" s="264">
        <v>-44.57313985616771</v>
      </c>
    </row>
    <row r="27" spans="1:12" s="261" customFormat="1" ht="12.75" customHeight="1">
      <c r="A27" s="262" t="s">
        <v>103</v>
      </c>
      <c r="B27" s="449"/>
      <c r="C27" s="263">
        <v>0</v>
      </c>
      <c r="D27" s="263">
        <v>0</v>
      </c>
      <c r="E27" s="263">
        <v>0</v>
      </c>
      <c r="F27" s="263">
        <v>0</v>
      </c>
      <c r="G27" s="263">
        <v>0</v>
      </c>
      <c r="H27" s="263">
        <v>0</v>
      </c>
      <c r="I27" s="244"/>
      <c r="J27" s="264">
        <v>0</v>
      </c>
      <c r="K27" s="244"/>
      <c r="L27" s="264">
        <v>41.00356839511411</v>
      </c>
    </row>
    <row r="28" spans="1:12" s="261" customFormat="1" ht="12.75" customHeight="1">
      <c r="A28" s="262" t="s">
        <v>102</v>
      </c>
      <c r="B28" s="449"/>
      <c r="C28" s="263">
        <v>0</v>
      </c>
      <c r="D28" s="263">
        <v>0</v>
      </c>
      <c r="E28" s="263">
        <v>0</v>
      </c>
      <c r="F28" s="263">
        <v>0</v>
      </c>
      <c r="G28" s="263">
        <v>0</v>
      </c>
      <c r="H28" s="263">
        <v>0</v>
      </c>
      <c r="I28" s="244"/>
      <c r="J28" s="264">
        <v>0</v>
      </c>
      <c r="K28" s="244"/>
      <c r="L28" s="264">
        <v>41.95556532963707</v>
      </c>
    </row>
    <row r="29" spans="1:12" s="261" customFormat="1" ht="12.75" customHeight="1">
      <c r="A29" s="262" t="s">
        <v>101</v>
      </c>
      <c r="B29" s="449"/>
      <c r="C29" s="263">
        <v>0</v>
      </c>
      <c r="D29" s="263">
        <v>0</v>
      </c>
      <c r="E29" s="263">
        <v>0</v>
      </c>
      <c r="F29" s="263">
        <v>0</v>
      </c>
      <c r="G29" s="263">
        <v>0</v>
      </c>
      <c r="H29" s="263">
        <v>0</v>
      </c>
      <c r="I29" s="244"/>
      <c r="J29" s="264">
        <v>0</v>
      </c>
      <c r="K29" s="244"/>
      <c r="L29" s="264">
        <v>-60.335548058475325</v>
      </c>
    </row>
    <row r="30" spans="1:12" s="261" customFormat="1" ht="12.75" customHeight="1">
      <c r="A30" s="262" t="s">
        <v>100</v>
      </c>
      <c r="B30" s="449"/>
      <c r="C30" s="263">
        <v>0</v>
      </c>
      <c r="D30" s="263">
        <v>0</v>
      </c>
      <c r="E30" s="263">
        <v>0</v>
      </c>
      <c r="F30" s="263">
        <v>0</v>
      </c>
      <c r="G30" s="263">
        <v>0</v>
      </c>
      <c r="H30" s="263">
        <v>0</v>
      </c>
      <c r="I30" s="244"/>
      <c r="J30" s="264">
        <v>0</v>
      </c>
      <c r="K30" s="244"/>
      <c r="L30" s="264">
        <v>-14.361381379718637</v>
      </c>
    </row>
    <row r="31" spans="1:12" s="261" customFormat="1" ht="12.75" customHeight="1">
      <c r="A31" s="262" t="s">
        <v>99</v>
      </c>
      <c r="B31" s="449"/>
      <c r="C31" s="263">
        <v>0</v>
      </c>
      <c r="D31" s="263">
        <v>0</v>
      </c>
      <c r="E31" s="263">
        <v>0</v>
      </c>
      <c r="F31" s="263">
        <v>0</v>
      </c>
      <c r="G31" s="263">
        <v>0</v>
      </c>
      <c r="H31" s="263">
        <v>0</v>
      </c>
      <c r="I31" s="244"/>
      <c r="J31" s="264">
        <v>0</v>
      </c>
      <c r="K31" s="244"/>
      <c r="L31" s="264">
        <v>8.186720825728898</v>
      </c>
    </row>
    <row r="32" spans="1:12" s="261" customFormat="1" ht="12.75" customHeight="1">
      <c r="A32" s="262" t="s">
        <v>98</v>
      </c>
      <c r="B32" s="449"/>
      <c r="C32" s="263">
        <v>0</v>
      </c>
      <c r="D32" s="263">
        <v>0</v>
      </c>
      <c r="E32" s="263">
        <v>0</v>
      </c>
      <c r="F32" s="263">
        <v>0</v>
      </c>
      <c r="G32" s="263">
        <v>0</v>
      </c>
      <c r="H32" s="263">
        <v>0</v>
      </c>
      <c r="I32" s="244"/>
      <c r="J32" s="264">
        <v>0</v>
      </c>
      <c r="K32" s="244"/>
      <c r="L32" s="264">
        <v>0</v>
      </c>
    </row>
    <row r="33" spans="1:12" s="261" customFormat="1" ht="12.75" customHeight="1">
      <c r="A33" s="265"/>
      <c r="B33" s="449"/>
      <c r="C33" s="266">
        <f aca="true" t="shared" si="2" ref="C33:H33">SUM(C26:C32)</f>
        <v>0</v>
      </c>
      <c r="D33" s="266">
        <f t="shared" si="2"/>
        <v>0</v>
      </c>
      <c r="E33" s="266">
        <f t="shared" si="2"/>
        <v>0</v>
      </c>
      <c r="F33" s="266">
        <f t="shared" si="2"/>
        <v>0</v>
      </c>
      <c r="G33" s="266">
        <f t="shared" si="2"/>
        <v>0</v>
      </c>
      <c r="H33" s="267">
        <f t="shared" si="2"/>
        <v>0</v>
      </c>
      <c r="I33" s="244"/>
      <c r="J33" s="269">
        <f>SUM(J26:J32)</f>
        <v>0</v>
      </c>
      <c r="K33" s="244"/>
      <c r="L33" s="269">
        <f>SUM(L26:L32)</f>
        <v>-28.124214743881595</v>
      </c>
    </row>
    <row r="34" spans="1:12" s="261" customFormat="1" ht="12.75" customHeight="1">
      <c r="A34" s="262" t="s">
        <v>104</v>
      </c>
      <c r="B34" s="449" t="s">
        <v>66</v>
      </c>
      <c r="C34" s="263">
        <v>0</v>
      </c>
      <c r="D34" s="263">
        <v>0</v>
      </c>
      <c r="E34" s="263">
        <v>0</v>
      </c>
      <c r="F34" s="263">
        <v>0</v>
      </c>
      <c r="G34" s="263">
        <v>0</v>
      </c>
      <c r="H34" s="263">
        <v>0</v>
      </c>
      <c r="I34" s="244"/>
      <c r="J34" s="264">
        <v>0.32275509410823056</v>
      </c>
      <c r="K34" s="244"/>
      <c r="L34" s="264">
        <v>0</v>
      </c>
    </row>
    <row r="35" spans="1:12" s="261" customFormat="1" ht="12.75" customHeight="1">
      <c r="A35" s="262" t="s">
        <v>103</v>
      </c>
      <c r="B35" s="449"/>
      <c r="C35" s="263">
        <v>0</v>
      </c>
      <c r="D35" s="263">
        <v>0</v>
      </c>
      <c r="E35" s="263">
        <v>0</v>
      </c>
      <c r="F35" s="263">
        <v>0</v>
      </c>
      <c r="G35" s="263">
        <v>0</v>
      </c>
      <c r="H35" s="263">
        <v>0</v>
      </c>
      <c r="I35" s="244"/>
      <c r="J35" s="264">
        <v>0</v>
      </c>
      <c r="K35" s="244"/>
      <c r="L35" s="264">
        <v>0</v>
      </c>
    </row>
    <row r="36" spans="1:12" s="261" customFormat="1" ht="12.75" customHeight="1">
      <c r="A36" s="262" t="s">
        <v>102</v>
      </c>
      <c r="B36" s="449"/>
      <c r="C36" s="263">
        <v>2.0469262220176003</v>
      </c>
      <c r="D36" s="263">
        <v>0</v>
      </c>
      <c r="E36" s="263">
        <v>2.0469262220176003</v>
      </c>
      <c r="F36" s="263">
        <v>0</v>
      </c>
      <c r="G36" s="263">
        <v>0</v>
      </c>
      <c r="H36" s="263">
        <v>2.0469262220176003</v>
      </c>
      <c r="I36" s="244"/>
      <c r="J36" s="264">
        <v>0</v>
      </c>
      <c r="K36" s="244"/>
      <c r="L36" s="264">
        <v>0</v>
      </c>
    </row>
    <row r="37" spans="1:12" s="261" customFormat="1" ht="12.75" customHeight="1">
      <c r="A37" s="262" t="s">
        <v>101</v>
      </c>
      <c r="B37" s="449"/>
      <c r="C37" s="263">
        <v>0</v>
      </c>
      <c r="D37" s="263">
        <v>0</v>
      </c>
      <c r="E37" s="263">
        <v>0</v>
      </c>
      <c r="F37" s="263">
        <v>0</v>
      </c>
      <c r="G37" s="263">
        <v>0</v>
      </c>
      <c r="H37" s="263">
        <v>0</v>
      </c>
      <c r="I37" s="244"/>
      <c r="J37" s="264">
        <v>0</v>
      </c>
      <c r="K37" s="244"/>
      <c r="L37" s="264">
        <v>0</v>
      </c>
    </row>
    <row r="38" spans="1:12" s="261" customFormat="1" ht="12.75" customHeight="1">
      <c r="A38" s="262" t="s">
        <v>100</v>
      </c>
      <c r="B38" s="449"/>
      <c r="C38" s="263">
        <v>2.0891843461967</v>
      </c>
      <c r="D38" s="263">
        <v>0</v>
      </c>
      <c r="E38" s="263">
        <v>2.0891843461967</v>
      </c>
      <c r="F38" s="263">
        <v>0</v>
      </c>
      <c r="G38" s="263">
        <v>0</v>
      </c>
      <c r="H38" s="263">
        <v>2.0891843461967</v>
      </c>
      <c r="I38" s="244"/>
      <c r="J38" s="264">
        <v>0</v>
      </c>
      <c r="K38" s="244"/>
      <c r="L38" s="264">
        <v>0</v>
      </c>
    </row>
    <row r="39" spans="1:12" s="261" customFormat="1" ht="12.75" customHeight="1">
      <c r="A39" s="262" t="s">
        <v>99</v>
      </c>
      <c r="B39" s="449"/>
      <c r="C39" s="263">
        <v>3.0851692902263004</v>
      </c>
      <c r="D39" s="263">
        <v>0</v>
      </c>
      <c r="E39" s="263">
        <v>3.0851692902263004</v>
      </c>
      <c r="F39" s="263">
        <v>0</v>
      </c>
      <c r="G39" s="263">
        <v>0</v>
      </c>
      <c r="H39" s="263">
        <v>3.0851692902263004</v>
      </c>
      <c r="I39" s="244"/>
      <c r="J39" s="264">
        <v>0</v>
      </c>
      <c r="K39" s="244"/>
      <c r="L39" s="264">
        <v>0</v>
      </c>
    </row>
    <row r="40" spans="1:12" s="261" customFormat="1" ht="12.75" customHeight="1">
      <c r="A40" s="262" t="s">
        <v>98</v>
      </c>
      <c r="B40" s="449"/>
      <c r="C40" s="263">
        <v>0</v>
      </c>
      <c r="D40" s="263">
        <v>0</v>
      </c>
      <c r="E40" s="263">
        <v>0</v>
      </c>
      <c r="F40" s="263">
        <v>0</v>
      </c>
      <c r="G40" s="263">
        <v>0</v>
      </c>
      <c r="H40" s="263">
        <v>0</v>
      </c>
      <c r="I40" s="244"/>
      <c r="J40" s="264">
        <v>0</v>
      </c>
      <c r="K40" s="244"/>
      <c r="L40" s="264">
        <v>0</v>
      </c>
    </row>
    <row r="41" spans="1:12" s="261" customFormat="1" ht="12.75" customHeight="1">
      <c r="A41" s="265"/>
      <c r="B41" s="449"/>
      <c r="C41" s="266">
        <f aca="true" t="shared" si="3" ref="C41:H41">SUM(C34:C40)</f>
        <v>7.221279858440601</v>
      </c>
      <c r="D41" s="266">
        <f t="shared" si="3"/>
        <v>0</v>
      </c>
      <c r="E41" s="266">
        <f t="shared" si="3"/>
        <v>7.221279858440601</v>
      </c>
      <c r="F41" s="266">
        <f t="shared" si="3"/>
        <v>0</v>
      </c>
      <c r="G41" s="266">
        <f t="shared" si="3"/>
        <v>0</v>
      </c>
      <c r="H41" s="267">
        <f t="shared" si="3"/>
        <v>7.221279858440601</v>
      </c>
      <c r="I41" s="244"/>
      <c r="J41" s="269">
        <f>SUM(J34:J40)</f>
        <v>0.32275509410823056</v>
      </c>
      <c r="K41" s="244"/>
      <c r="L41" s="269">
        <f>SUM(L34:L40)</f>
        <v>0</v>
      </c>
    </row>
    <row r="42" spans="1:12" s="261" customFormat="1" ht="12.75" customHeight="1">
      <c r="A42" s="262" t="s">
        <v>104</v>
      </c>
      <c r="B42" s="449" t="s">
        <v>67</v>
      </c>
      <c r="C42" s="263">
        <v>0.8103957446743</v>
      </c>
      <c r="D42" s="263">
        <v>0</v>
      </c>
      <c r="E42" s="263">
        <v>0.8103957446743</v>
      </c>
      <c r="F42" s="263">
        <v>0</v>
      </c>
      <c r="G42" s="263">
        <v>0</v>
      </c>
      <c r="H42" s="263">
        <v>0.8103957446743</v>
      </c>
      <c r="I42" s="244"/>
      <c r="J42" s="264">
        <v>4.687102196988077</v>
      </c>
      <c r="K42" s="244"/>
      <c r="L42" s="264">
        <v>0</v>
      </c>
    </row>
    <row r="43" spans="1:12" s="261" customFormat="1" ht="12.75" customHeight="1">
      <c r="A43" s="262" t="s">
        <v>103</v>
      </c>
      <c r="B43" s="449"/>
      <c r="C43" s="263">
        <v>0.43405826200450004</v>
      </c>
      <c r="D43" s="263">
        <v>0</v>
      </c>
      <c r="E43" s="263">
        <v>0.43405826200450004</v>
      </c>
      <c r="F43" s="263">
        <v>0</v>
      </c>
      <c r="G43" s="263">
        <v>0</v>
      </c>
      <c r="H43" s="263">
        <v>0.43405826200450004</v>
      </c>
      <c r="I43" s="244"/>
      <c r="J43" s="264">
        <v>0</v>
      </c>
      <c r="K43" s="244"/>
      <c r="L43" s="264">
        <v>38.37485931527141</v>
      </c>
    </row>
    <row r="44" spans="1:12" s="261" customFormat="1" ht="12.75" customHeight="1">
      <c r="A44" s="262" t="s">
        <v>102</v>
      </c>
      <c r="B44" s="449"/>
      <c r="C44" s="263">
        <v>0.49425839883320005</v>
      </c>
      <c r="D44" s="263">
        <v>0</v>
      </c>
      <c r="E44" s="263">
        <v>0.49425839883320005</v>
      </c>
      <c r="F44" s="263">
        <v>0</v>
      </c>
      <c r="G44" s="263">
        <v>0</v>
      </c>
      <c r="H44" s="263">
        <v>0.49425839883320005</v>
      </c>
      <c r="I44" s="244"/>
      <c r="J44" s="264">
        <v>0</v>
      </c>
      <c r="K44" s="244"/>
      <c r="L44" s="264">
        <v>32.235529837265105</v>
      </c>
    </row>
    <row r="45" spans="1:12" s="261" customFormat="1" ht="12.75" customHeight="1">
      <c r="A45" s="262" t="s">
        <v>101</v>
      </c>
      <c r="B45" s="449"/>
      <c r="C45" s="263">
        <v>11.555345227467802</v>
      </c>
      <c r="D45" s="263">
        <v>0</v>
      </c>
      <c r="E45" s="263">
        <v>6.9428321524101015</v>
      </c>
      <c r="F45" s="263">
        <v>0</v>
      </c>
      <c r="G45" s="263">
        <v>0</v>
      </c>
      <c r="H45" s="263">
        <v>6.9428321524101015</v>
      </c>
      <c r="I45" s="244"/>
      <c r="J45" s="264">
        <v>0</v>
      </c>
      <c r="K45" s="244"/>
      <c r="L45" s="264">
        <v>-51.946929057977</v>
      </c>
    </row>
    <row r="46" spans="1:12" s="261" customFormat="1" ht="12.75" customHeight="1">
      <c r="A46" s="262" t="s">
        <v>100</v>
      </c>
      <c r="B46" s="449"/>
      <c r="C46" s="263">
        <v>33.170400472619605</v>
      </c>
      <c r="D46" s="263">
        <v>0</v>
      </c>
      <c r="E46" s="263">
        <v>33.170400472619605</v>
      </c>
      <c r="F46" s="263">
        <v>0</v>
      </c>
      <c r="G46" s="263">
        <v>0</v>
      </c>
      <c r="H46" s="263">
        <v>33.170400472619605</v>
      </c>
      <c r="I46" s="244"/>
      <c r="J46" s="264">
        <v>-3.0805422782041103</v>
      </c>
      <c r="K46" s="244"/>
      <c r="L46" s="264">
        <v>-8.99128110214977</v>
      </c>
    </row>
    <row r="47" spans="1:12" s="261" customFormat="1" ht="12.75" customHeight="1">
      <c r="A47" s="262" t="s">
        <v>99</v>
      </c>
      <c r="B47" s="449"/>
      <c r="C47" s="263">
        <v>14.091246796484702</v>
      </c>
      <c r="D47" s="263">
        <v>0</v>
      </c>
      <c r="E47" s="263">
        <v>14.091246796484702</v>
      </c>
      <c r="F47" s="263">
        <v>0</v>
      </c>
      <c r="G47" s="263">
        <v>0</v>
      </c>
      <c r="H47" s="263">
        <v>14.091246796484702</v>
      </c>
      <c r="I47" s="244"/>
      <c r="J47" s="264">
        <v>0</v>
      </c>
      <c r="K47" s="244"/>
      <c r="L47" s="264">
        <v>-17.774071964519795</v>
      </c>
    </row>
    <row r="48" spans="1:12" s="261" customFormat="1" ht="12.75" customHeight="1">
      <c r="A48" s="262" t="s">
        <v>98</v>
      </c>
      <c r="B48" s="449"/>
      <c r="C48" s="263">
        <v>0.10552576213610002</v>
      </c>
      <c r="D48" s="263">
        <v>0</v>
      </c>
      <c r="E48" s="263">
        <v>0</v>
      </c>
      <c r="F48" s="263">
        <v>0</v>
      </c>
      <c r="G48" s="263">
        <v>0</v>
      </c>
      <c r="H48" s="263">
        <v>0</v>
      </c>
      <c r="I48" s="244"/>
      <c r="J48" s="264">
        <v>0</v>
      </c>
      <c r="K48" s="244"/>
      <c r="L48" s="264">
        <v>0</v>
      </c>
    </row>
    <row r="49" spans="1:12" s="261" customFormat="1" ht="12.75" customHeight="1">
      <c r="A49" s="265"/>
      <c r="B49" s="449"/>
      <c r="C49" s="266">
        <f aca="true" t="shared" si="4" ref="C49:H49">SUM(C42:C48)</f>
        <v>60.661230664220206</v>
      </c>
      <c r="D49" s="266">
        <f t="shared" si="4"/>
        <v>0</v>
      </c>
      <c r="E49" s="266">
        <f t="shared" si="4"/>
        <v>55.94319182702641</v>
      </c>
      <c r="F49" s="266">
        <f t="shared" si="4"/>
        <v>0</v>
      </c>
      <c r="G49" s="266">
        <f t="shared" si="4"/>
        <v>0</v>
      </c>
      <c r="H49" s="267">
        <f t="shared" si="4"/>
        <v>55.94319182702641</v>
      </c>
      <c r="I49" s="244"/>
      <c r="J49" s="269">
        <f>SUM(J42:J48)</f>
        <v>1.6065599187839665</v>
      </c>
      <c r="K49" s="244"/>
      <c r="L49" s="269">
        <f>SUM(L42:L48)</f>
        <v>-8.101892972110054</v>
      </c>
    </row>
    <row r="50" spans="1:12" s="261" customFormat="1" ht="12.75" customHeight="1">
      <c r="A50" s="262" t="s">
        <v>104</v>
      </c>
      <c r="B50" s="449" t="s">
        <v>68</v>
      </c>
      <c r="C50" s="263">
        <v>56.07782000058991</v>
      </c>
      <c r="D50" s="263">
        <v>0</v>
      </c>
      <c r="E50" s="263">
        <v>0</v>
      </c>
      <c r="F50" s="263">
        <v>0</v>
      </c>
      <c r="G50" s="263">
        <v>0</v>
      </c>
      <c r="H50" s="263">
        <v>0</v>
      </c>
      <c r="I50" s="244"/>
      <c r="J50" s="264">
        <v>22.500201549775674</v>
      </c>
      <c r="K50" s="244"/>
      <c r="L50" s="264">
        <v>0</v>
      </c>
    </row>
    <row r="51" spans="1:12" s="261" customFormat="1" ht="12.75" customHeight="1">
      <c r="A51" s="262" t="s">
        <v>103</v>
      </c>
      <c r="B51" s="449"/>
      <c r="C51" s="263">
        <v>3.3409310373724996</v>
      </c>
      <c r="D51" s="263">
        <v>0</v>
      </c>
      <c r="E51" s="263">
        <v>3.3409310373724996</v>
      </c>
      <c r="F51" s="263">
        <v>0</v>
      </c>
      <c r="G51" s="263">
        <v>0</v>
      </c>
      <c r="H51" s="263">
        <v>3.3409310373724996</v>
      </c>
      <c r="I51" s="244"/>
      <c r="J51" s="264">
        <v>28.672025239304016</v>
      </c>
      <c r="K51" s="244"/>
      <c r="L51" s="264">
        <v>-3.7400159357601</v>
      </c>
    </row>
    <row r="52" spans="1:12" s="261" customFormat="1" ht="12.75" customHeight="1">
      <c r="A52" s="262" t="s">
        <v>102</v>
      </c>
      <c r="B52" s="449"/>
      <c r="C52" s="263">
        <v>0.24596696438910004</v>
      </c>
      <c r="D52" s="263">
        <v>0</v>
      </c>
      <c r="E52" s="263">
        <v>0</v>
      </c>
      <c r="F52" s="263">
        <v>0</v>
      </c>
      <c r="G52" s="263">
        <v>0</v>
      </c>
      <c r="H52" s="263">
        <v>0</v>
      </c>
      <c r="I52" s="244"/>
      <c r="J52" s="264">
        <v>-2.520752577784218</v>
      </c>
      <c r="K52" s="244"/>
      <c r="L52" s="264">
        <v>-5.356624340539801</v>
      </c>
    </row>
    <row r="53" spans="1:12" s="261" customFormat="1" ht="12.75" customHeight="1">
      <c r="A53" s="262" t="s">
        <v>101</v>
      </c>
      <c r="B53" s="449"/>
      <c r="C53" s="263">
        <v>134.2279480471351</v>
      </c>
      <c r="D53" s="263">
        <v>0</v>
      </c>
      <c r="E53" s="263">
        <v>134.2279480471351</v>
      </c>
      <c r="F53" s="263">
        <v>0</v>
      </c>
      <c r="G53" s="263">
        <v>0</v>
      </c>
      <c r="H53" s="263">
        <v>134.2279480471351</v>
      </c>
      <c r="I53" s="244"/>
      <c r="J53" s="264">
        <v>-9.031073660605607</v>
      </c>
      <c r="K53" s="244"/>
      <c r="L53" s="264">
        <v>127.12489479033678</v>
      </c>
    </row>
    <row r="54" spans="1:12" s="261" customFormat="1" ht="12.75" customHeight="1">
      <c r="A54" s="262" t="s">
        <v>100</v>
      </c>
      <c r="B54" s="449"/>
      <c r="C54" s="263">
        <v>15.5794840168485</v>
      </c>
      <c r="D54" s="263">
        <v>0</v>
      </c>
      <c r="E54" s="263">
        <v>15.5794840168485</v>
      </c>
      <c r="F54" s="263">
        <v>0</v>
      </c>
      <c r="G54" s="263">
        <v>0</v>
      </c>
      <c r="H54" s="263">
        <v>15.5794840168485</v>
      </c>
      <c r="I54" s="244"/>
      <c r="J54" s="264">
        <v>-27.998543213574568</v>
      </c>
      <c r="K54" s="244"/>
      <c r="L54" s="264">
        <v>-7.18864940772113</v>
      </c>
    </row>
    <row r="55" spans="1:12" s="261" customFormat="1" ht="12.75" customHeight="1">
      <c r="A55" s="262" t="s">
        <v>99</v>
      </c>
      <c r="B55" s="449"/>
      <c r="C55" s="263">
        <v>14.513807996744701</v>
      </c>
      <c r="D55" s="263">
        <v>0</v>
      </c>
      <c r="E55" s="263">
        <v>0</v>
      </c>
      <c r="F55" s="263">
        <v>0</v>
      </c>
      <c r="G55" s="263">
        <v>0</v>
      </c>
      <c r="H55" s="263">
        <v>0</v>
      </c>
      <c r="I55" s="244"/>
      <c r="J55" s="264">
        <v>-22.090812681545316</v>
      </c>
      <c r="K55" s="244"/>
      <c r="L55" s="264">
        <v>-0.6791759520366014</v>
      </c>
    </row>
    <row r="56" spans="1:12" s="261" customFormat="1" ht="12.75" customHeight="1">
      <c r="A56" s="262" t="s">
        <v>98</v>
      </c>
      <c r="B56" s="449"/>
      <c r="C56" s="263">
        <v>0</v>
      </c>
      <c r="D56" s="263">
        <v>0</v>
      </c>
      <c r="E56" s="263">
        <v>0</v>
      </c>
      <c r="F56" s="263">
        <v>0</v>
      </c>
      <c r="G56" s="263">
        <v>0</v>
      </c>
      <c r="H56" s="263">
        <v>0</v>
      </c>
      <c r="I56" s="244"/>
      <c r="J56" s="264">
        <v>-1.8268187701042182</v>
      </c>
      <c r="K56" s="244"/>
      <c r="L56" s="264">
        <v>0</v>
      </c>
    </row>
    <row r="57" spans="1:12" s="261" customFormat="1" ht="12.75" customHeight="1">
      <c r="A57" s="265"/>
      <c r="B57" s="449"/>
      <c r="C57" s="266">
        <f aca="true" t="shared" si="5" ref="C57:H57">SUM(C50:C56)</f>
        <v>223.9859580630798</v>
      </c>
      <c r="D57" s="266">
        <f t="shared" si="5"/>
        <v>0</v>
      </c>
      <c r="E57" s="266">
        <f t="shared" si="5"/>
        <v>153.14836310135613</v>
      </c>
      <c r="F57" s="266">
        <f t="shared" si="5"/>
        <v>0</v>
      </c>
      <c r="G57" s="266">
        <f t="shared" si="5"/>
        <v>0</v>
      </c>
      <c r="H57" s="267">
        <f t="shared" si="5"/>
        <v>153.14836310135613</v>
      </c>
      <c r="I57" s="244"/>
      <c r="J57" s="269">
        <f>SUM(J50:J56)</f>
        <v>-12.295774114534236</v>
      </c>
      <c r="K57" s="244"/>
      <c r="L57" s="269">
        <f>SUM(L50:L56)</f>
        <v>110.16042915427916</v>
      </c>
    </row>
    <row r="58" spans="1:12" s="261" customFormat="1" ht="12.75" customHeight="1">
      <c r="A58" s="262" t="s">
        <v>104</v>
      </c>
      <c r="B58" s="449" t="s">
        <v>69</v>
      </c>
      <c r="C58" s="263">
        <v>0</v>
      </c>
      <c r="D58" s="263">
        <v>0</v>
      </c>
      <c r="E58" s="263">
        <v>0</v>
      </c>
      <c r="F58" s="263">
        <v>0</v>
      </c>
      <c r="G58" s="263">
        <v>0</v>
      </c>
      <c r="H58" s="263">
        <v>0</v>
      </c>
      <c r="I58" s="244"/>
      <c r="J58" s="264">
        <v>0.3763243240673015</v>
      </c>
      <c r="K58" s="244"/>
      <c r="L58" s="264">
        <v>0</v>
      </c>
    </row>
    <row r="59" spans="1:12" s="261" customFormat="1" ht="12.75" customHeight="1">
      <c r="A59" s="262" t="s">
        <v>103</v>
      </c>
      <c r="B59" s="449"/>
      <c r="C59" s="263">
        <v>0</v>
      </c>
      <c r="D59" s="263">
        <v>0</v>
      </c>
      <c r="E59" s="263">
        <v>0</v>
      </c>
      <c r="F59" s="263">
        <v>0</v>
      </c>
      <c r="G59" s="263">
        <v>0</v>
      </c>
      <c r="H59" s="263">
        <v>0</v>
      </c>
      <c r="I59" s="244"/>
      <c r="J59" s="264">
        <v>0</v>
      </c>
      <c r="K59" s="244"/>
      <c r="L59" s="264">
        <v>0</v>
      </c>
    </row>
    <row r="60" spans="1:12" s="261" customFormat="1" ht="12.75" customHeight="1">
      <c r="A60" s="262" t="s">
        <v>102</v>
      </c>
      <c r="B60" s="449"/>
      <c r="C60" s="263">
        <v>0</v>
      </c>
      <c r="D60" s="263">
        <v>0</v>
      </c>
      <c r="E60" s="263">
        <v>0</v>
      </c>
      <c r="F60" s="263">
        <v>0</v>
      </c>
      <c r="G60" s="263">
        <v>0</v>
      </c>
      <c r="H60" s="263">
        <v>0</v>
      </c>
      <c r="I60" s="244"/>
      <c r="J60" s="264">
        <v>0</v>
      </c>
      <c r="K60" s="244"/>
      <c r="L60" s="264">
        <v>-34.8732813315234</v>
      </c>
    </row>
    <row r="61" spans="1:12" s="261" customFormat="1" ht="12.75" customHeight="1">
      <c r="A61" s="262" t="s">
        <v>101</v>
      </c>
      <c r="B61" s="449"/>
      <c r="C61" s="263">
        <v>0</v>
      </c>
      <c r="D61" s="263">
        <v>0</v>
      </c>
      <c r="E61" s="263">
        <v>0</v>
      </c>
      <c r="F61" s="263">
        <v>0</v>
      </c>
      <c r="G61" s="263">
        <v>0</v>
      </c>
      <c r="H61" s="263">
        <v>0</v>
      </c>
      <c r="I61" s="244"/>
      <c r="J61" s="264">
        <v>0</v>
      </c>
      <c r="K61" s="244"/>
      <c r="L61" s="264">
        <v>-14.342909285951208</v>
      </c>
    </row>
    <row r="62" spans="1:12" s="261" customFormat="1" ht="12.75" customHeight="1">
      <c r="A62" s="262" t="s">
        <v>100</v>
      </c>
      <c r="B62" s="449"/>
      <c r="C62" s="263">
        <v>0</v>
      </c>
      <c r="D62" s="263">
        <v>0</v>
      </c>
      <c r="E62" s="263">
        <v>0</v>
      </c>
      <c r="F62" s="263">
        <v>0</v>
      </c>
      <c r="G62" s="263">
        <v>0</v>
      </c>
      <c r="H62" s="263">
        <v>0</v>
      </c>
      <c r="I62" s="244"/>
      <c r="J62" s="264">
        <v>0</v>
      </c>
      <c r="K62" s="244"/>
      <c r="L62" s="264">
        <v>31.0882255765896</v>
      </c>
    </row>
    <row r="63" spans="1:12" s="261" customFormat="1" ht="12.75" customHeight="1">
      <c r="A63" s="262" t="s">
        <v>99</v>
      </c>
      <c r="B63" s="449"/>
      <c r="C63" s="263">
        <v>0</v>
      </c>
      <c r="D63" s="263">
        <v>0</v>
      </c>
      <c r="E63" s="263">
        <v>0</v>
      </c>
      <c r="F63" s="263">
        <v>0</v>
      </c>
      <c r="G63" s="263">
        <v>0</v>
      </c>
      <c r="H63" s="263">
        <v>0</v>
      </c>
      <c r="I63" s="244"/>
      <c r="J63" s="264">
        <v>0</v>
      </c>
      <c r="K63" s="244"/>
      <c r="L63" s="264">
        <v>5.8941126576963</v>
      </c>
    </row>
    <row r="64" spans="1:12" s="261" customFormat="1" ht="12.75" customHeight="1">
      <c r="A64" s="262" t="s">
        <v>98</v>
      </c>
      <c r="B64" s="449"/>
      <c r="C64" s="263">
        <v>0</v>
      </c>
      <c r="D64" s="263">
        <v>0</v>
      </c>
      <c r="E64" s="263">
        <v>0</v>
      </c>
      <c r="F64" s="263">
        <v>0</v>
      </c>
      <c r="G64" s="263">
        <v>0</v>
      </c>
      <c r="H64" s="263">
        <v>0</v>
      </c>
      <c r="I64" s="244"/>
      <c r="J64" s="264">
        <v>-0.1369883215004908</v>
      </c>
      <c r="K64" s="244"/>
      <c r="L64" s="264">
        <v>0</v>
      </c>
    </row>
    <row r="65" spans="1:12" s="261" customFormat="1" ht="12.75" customHeight="1">
      <c r="A65" s="265"/>
      <c r="B65" s="449"/>
      <c r="C65" s="266">
        <f aca="true" t="shared" si="6" ref="C65:H65">SUM(C58:C64)</f>
        <v>0</v>
      </c>
      <c r="D65" s="266">
        <f t="shared" si="6"/>
        <v>0</v>
      </c>
      <c r="E65" s="266">
        <f t="shared" si="6"/>
        <v>0</v>
      </c>
      <c r="F65" s="266">
        <f t="shared" si="6"/>
        <v>0</v>
      </c>
      <c r="G65" s="266">
        <f t="shared" si="6"/>
        <v>0</v>
      </c>
      <c r="H65" s="267">
        <f t="shared" si="6"/>
        <v>0</v>
      </c>
      <c r="I65" s="244"/>
      <c r="J65" s="269">
        <f>SUM(J58:J64)</f>
        <v>0.23933600256681067</v>
      </c>
      <c r="K65" s="244"/>
      <c r="L65" s="269">
        <f>SUM(L58:L64)</f>
        <v>-12.233852383188708</v>
      </c>
    </row>
    <row r="66" spans="1:12" s="261" customFormat="1" ht="12.75" customHeight="1">
      <c r="A66" s="262" t="s">
        <v>104</v>
      </c>
      <c r="B66" s="449" t="s">
        <v>70</v>
      </c>
      <c r="C66" s="263">
        <v>597.4660024094612</v>
      </c>
      <c r="D66" s="263">
        <v>0</v>
      </c>
      <c r="E66" s="263">
        <v>19.593360939952902</v>
      </c>
      <c r="F66" s="263">
        <v>0</v>
      </c>
      <c r="G66" s="263">
        <v>0</v>
      </c>
      <c r="H66" s="263">
        <v>19.593360939952902</v>
      </c>
      <c r="I66" s="244"/>
      <c r="J66" s="264">
        <v>35.6326961058352</v>
      </c>
      <c r="K66" s="244"/>
      <c r="L66" s="264">
        <v>0</v>
      </c>
    </row>
    <row r="67" spans="1:12" s="261" customFormat="1" ht="12.75" customHeight="1">
      <c r="A67" s="262" t="s">
        <v>103</v>
      </c>
      <c r="B67" s="449"/>
      <c r="C67" s="263">
        <v>0</v>
      </c>
      <c r="D67" s="263">
        <v>0</v>
      </c>
      <c r="E67" s="263">
        <v>0</v>
      </c>
      <c r="F67" s="263">
        <v>0</v>
      </c>
      <c r="G67" s="263">
        <v>0</v>
      </c>
      <c r="H67" s="263">
        <v>0</v>
      </c>
      <c r="I67" s="244"/>
      <c r="J67" s="264">
        <v>-72.24560745148995</v>
      </c>
      <c r="K67" s="244"/>
      <c r="L67" s="264">
        <v>0</v>
      </c>
    </row>
    <row r="68" spans="1:12" s="261" customFormat="1" ht="12.75" customHeight="1">
      <c r="A68" s="262" t="s">
        <v>102</v>
      </c>
      <c r="B68" s="449"/>
      <c r="C68" s="263">
        <v>7.513816737594701</v>
      </c>
      <c r="D68" s="263">
        <v>0</v>
      </c>
      <c r="E68" s="263">
        <v>0</v>
      </c>
      <c r="F68" s="263">
        <v>0</v>
      </c>
      <c r="G68" s="263">
        <v>0</v>
      </c>
      <c r="H68" s="263">
        <v>0</v>
      </c>
      <c r="I68" s="244"/>
      <c r="J68" s="264">
        <v>-211.3319847535199</v>
      </c>
      <c r="K68" s="244"/>
      <c r="L68" s="264">
        <v>-41.74033667533181</v>
      </c>
    </row>
    <row r="69" spans="1:12" s="261" customFormat="1" ht="12.75" customHeight="1">
      <c r="A69" s="262" t="s">
        <v>101</v>
      </c>
      <c r="B69" s="449"/>
      <c r="C69" s="263">
        <v>2.5671695200000003E-05</v>
      </c>
      <c r="D69" s="263">
        <v>0</v>
      </c>
      <c r="E69" s="263">
        <v>0</v>
      </c>
      <c r="F69" s="263">
        <v>0</v>
      </c>
      <c r="G69" s="263">
        <v>0</v>
      </c>
      <c r="H69" s="263">
        <v>0</v>
      </c>
      <c r="I69" s="244"/>
      <c r="J69" s="264">
        <v>35.901841550919045</v>
      </c>
      <c r="K69" s="244"/>
      <c r="L69" s="264">
        <v>96.46154917280509</v>
      </c>
    </row>
    <row r="70" spans="1:12" s="261" customFormat="1" ht="12.75" customHeight="1">
      <c r="A70" s="262" t="s">
        <v>100</v>
      </c>
      <c r="B70" s="449"/>
      <c r="C70" s="263">
        <v>17.830745510143903</v>
      </c>
      <c r="D70" s="263">
        <v>0</v>
      </c>
      <c r="E70" s="263">
        <v>0</v>
      </c>
      <c r="F70" s="263">
        <v>0</v>
      </c>
      <c r="G70" s="263">
        <v>0</v>
      </c>
      <c r="H70" s="263">
        <v>0</v>
      </c>
      <c r="I70" s="244"/>
      <c r="J70" s="264">
        <v>44.70978900452471</v>
      </c>
      <c r="K70" s="244"/>
      <c r="L70" s="264">
        <v>-101.17586417769215</v>
      </c>
    </row>
    <row r="71" spans="1:12" s="261" customFormat="1" ht="12.75" customHeight="1">
      <c r="A71" s="262" t="s">
        <v>99</v>
      </c>
      <c r="B71" s="449"/>
      <c r="C71" s="263">
        <v>91.05018637175982</v>
      </c>
      <c r="D71" s="263">
        <v>0</v>
      </c>
      <c r="E71" s="263">
        <v>90.80023149024272</v>
      </c>
      <c r="F71" s="263">
        <v>0</v>
      </c>
      <c r="G71" s="263">
        <v>0</v>
      </c>
      <c r="H71" s="263">
        <v>90.80023149024272</v>
      </c>
      <c r="I71" s="244"/>
      <c r="J71" s="264">
        <v>76.13920686950095</v>
      </c>
      <c r="K71" s="244"/>
      <c r="L71" s="264">
        <v>53.641739400871714</v>
      </c>
    </row>
    <row r="72" spans="1:12" s="261" customFormat="1" ht="12.75" customHeight="1">
      <c r="A72" s="262" t="s">
        <v>98</v>
      </c>
      <c r="B72" s="449"/>
      <c r="C72" s="263">
        <v>20.1202197503784</v>
      </c>
      <c r="D72" s="263">
        <v>0</v>
      </c>
      <c r="E72" s="263">
        <v>17.0771557937229</v>
      </c>
      <c r="F72" s="263">
        <v>0</v>
      </c>
      <c r="G72" s="263">
        <v>0</v>
      </c>
      <c r="H72" s="263">
        <v>17.0771557937229</v>
      </c>
      <c r="I72" s="244"/>
      <c r="J72" s="264">
        <v>-48.41993627745211</v>
      </c>
      <c r="K72" s="244"/>
      <c r="L72" s="264">
        <v>0</v>
      </c>
    </row>
    <row r="73" spans="1:12" s="261" customFormat="1" ht="12.75" customHeight="1">
      <c r="A73" s="265"/>
      <c r="B73" s="449"/>
      <c r="C73" s="266">
        <f aca="true" t="shared" si="7" ref="C73:H73">SUM(C66:C72)</f>
        <v>733.9809964510331</v>
      </c>
      <c r="D73" s="266">
        <f t="shared" si="7"/>
        <v>0</v>
      </c>
      <c r="E73" s="266">
        <f t="shared" si="7"/>
        <v>127.47074822391852</v>
      </c>
      <c r="F73" s="266">
        <f t="shared" si="7"/>
        <v>0</v>
      </c>
      <c r="G73" s="266">
        <f t="shared" si="7"/>
        <v>0</v>
      </c>
      <c r="H73" s="267">
        <f t="shared" si="7"/>
        <v>127.47074822391852</v>
      </c>
      <c r="I73" s="244"/>
      <c r="J73" s="269">
        <f>SUM(J66:J72)</f>
        <v>-139.61399495168203</v>
      </c>
      <c r="K73" s="244"/>
      <c r="L73" s="269">
        <f>SUM(L66:L72)</f>
        <v>7.187087720652848</v>
      </c>
    </row>
    <row r="74" spans="1:12" s="261" customFormat="1" ht="12.75" customHeight="1">
      <c r="A74" s="262" t="s">
        <v>104</v>
      </c>
      <c r="B74" s="449" t="s">
        <v>71</v>
      </c>
      <c r="C74" s="263">
        <v>1666.0509774994368</v>
      </c>
      <c r="D74" s="263">
        <v>0</v>
      </c>
      <c r="E74" s="263">
        <v>0</v>
      </c>
      <c r="F74" s="263">
        <v>0</v>
      </c>
      <c r="G74" s="263">
        <v>0</v>
      </c>
      <c r="H74" s="263">
        <v>0</v>
      </c>
      <c r="I74" s="244"/>
      <c r="J74" s="264">
        <v>19.29143184974059</v>
      </c>
      <c r="K74" s="244"/>
      <c r="L74" s="264">
        <v>32.99139732581541</v>
      </c>
    </row>
    <row r="75" spans="1:12" s="261" customFormat="1" ht="12.75" customHeight="1">
      <c r="A75" s="262" t="s">
        <v>103</v>
      </c>
      <c r="B75" s="449"/>
      <c r="C75" s="263">
        <v>833.9729414292735</v>
      </c>
      <c r="D75" s="263">
        <v>0</v>
      </c>
      <c r="E75" s="263">
        <v>144.2529397499574</v>
      </c>
      <c r="F75" s="263">
        <v>171.6824408177908</v>
      </c>
      <c r="G75" s="263">
        <v>0</v>
      </c>
      <c r="H75" s="263">
        <v>0</v>
      </c>
      <c r="I75" s="244"/>
      <c r="J75" s="264">
        <v>-8.89675808960169</v>
      </c>
      <c r="K75" s="244"/>
      <c r="L75" s="264">
        <v>92.020640235678</v>
      </c>
    </row>
    <row r="76" spans="1:12" s="261" customFormat="1" ht="12.75" customHeight="1">
      <c r="A76" s="262" t="s">
        <v>102</v>
      </c>
      <c r="B76" s="449"/>
      <c r="C76" s="263">
        <v>174.07157243977537</v>
      </c>
      <c r="D76" s="263">
        <v>0</v>
      </c>
      <c r="E76" s="263">
        <v>0</v>
      </c>
      <c r="F76" s="263">
        <v>9.990586742510903</v>
      </c>
      <c r="G76" s="263">
        <v>0</v>
      </c>
      <c r="H76" s="263">
        <v>0</v>
      </c>
      <c r="I76" s="244"/>
      <c r="J76" s="264">
        <v>-1.4549941206456856</v>
      </c>
      <c r="K76" s="244"/>
      <c r="L76" s="264">
        <v>-34.258629517175194</v>
      </c>
    </row>
    <row r="77" spans="1:12" s="261" customFormat="1" ht="12.75" customHeight="1">
      <c r="A77" s="262" t="s">
        <v>101</v>
      </c>
      <c r="B77" s="449"/>
      <c r="C77" s="263">
        <v>557.4474782170956</v>
      </c>
      <c r="D77" s="263">
        <v>0</v>
      </c>
      <c r="E77" s="263">
        <v>325.2552826305357</v>
      </c>
      <c r="F77" s="263">
        <v>0</v>
      </c>
      <c r="G77" s="263">
        <v>0</v>
      </c>
      <c r="H77" s="263">
        <v>325.2552826305357</v>
      </c>
      <c r="I77" s="244"/>
      <c r="J77" s="264">
        <v>25.845323389794853</v>
      </c>
      <c r="K77" s="244"/>
      <c r="L77" s="264">
        <v>-5.950381630842344</v>
      </c>
    </row>
    <row r="78" spans="1:12" s="261" customFormat="1" ht="12.75" customHeight="1">
      <c r="A78" s="262" t="s">
        <v>100</v>
      </c>
      <c r="B78" s="449"/>
      <c r="C78" s="263">
        <v>470.0189309027251</v>
      </c>
      <c r="D78" s="263">
        <v>0</v>
      </c>
      <c r="E78" s="263">
        <v>0</v>
      </c>
      <c r="F78" s="263">
        <v>0</v>
      </c>
      <c r="G78" s="263">
        <v>0</v>
      </c>
      <c r="H78" s="263">
        <v>0</v>
      </c>
      <c r="I78" s="244"/>
      <c r="J78" s="264">
        <v>19.116837484330752</v>
      </c>
      <c r="K78" s="244"/>
      <c r="L78" s="264">
        <v>-105.01236767800344</v>
      </c>
    </row>
    <row r="79" spans="1:12" s="261" customFormat="1" ht="12.75" customHeight="1">
      <c r="A79" s="262" t="s">
        <v>99</v>
      </c>
      <c r="B79" s="449"/>
      <c r="C79" s="263">
        <v>2192.6100774289334</v>
      </c>
      <c r="D79" s="263">
        <v>0</v>
      </c>
      <c r="E79" s="263">
        <v>1165.759328258809</v>
      </c>
      <c r="F79" s="263">
        <v>0</v>
      </c>
      <c r="G79" s="263">
        <v>0</v>
      </c>
      <c r="H79" s="263">
        <v>1165.759328258809</v>
      </c>
      <c r="I79" s="244"/>
      <c r="J79" s="264">
        <v>90.54632878758395</v>
      </c>
      <c r="K79" s="244"/>
      <c r="L79" s="264">
        <v>83.06738892330014</v>
      </c>
    </row>
    <row r="80" spans="1:12" s="261" customFormat="1" ht="12.75" customHeight="1">
      <c r="A80" s="262" t="s">
        <v>98</v>
      </c>
      <c r="B80" s="449"/>
      <c r="C80" s="263">
        <v>892.217569371197</v>
      </c>
      <c r="D80" s="263">
        <v>0</v>
      </c>
      <c r="E80" s="263">
        <v>0</v>
      </c>
      <c r="F80" s="263">
        <v>0</v>
      </c>
      <c r="G80" s="263">
        <v>0</v>
      </c>
      <c r="H80" s="263">
        <v>0</v>
      </c>
      <c r="I80" s="244"/>
      <c r="J80" s="264">
        <v>250.80690846785762</v>
      </c>
      <c r="K80" s="244"/>
      <c r="L80" s="264">
        <v>0</v>
      </c>
    </row>
    <row r="81" spans="1:12" s="261" customFormat="1" ht="12.75" customHeight="1">
      <c r="A81" s="265"/>
      <c r="B81" s="449"/>
      <c r="C81" s="266">
        <f aca="true" t="shared" si="8" ref="C81:H81">SUM(C74:C80)</f>
        <v>6786.389547288437</v>
      </c>
      <c r="D81" s="266">
        <f t="shared" si="8"/>
        <v>0</v>
      </c>
      <c r="E81" s="266">
        <f t="shared" si="8"/>
        <v>1635.267550639302</v>
      </c>
      <c r="F81" s="266">
        <f t="shared" si="8"/>
        <v>181.6730275603017</v>
      </c>
      <c r="G81" s="266">
        <f t="shared" si="8"/>
        <v>0</v>
      </c>
      <c r="H81" s="267">
        <f t="shared" si="8"/>
        <v>1491.0146108893448</v>
      </c>
      <c r="I81" s="244"/>
      <c r="J81" s="269">
        <f>SUM(J74:J80)</f>
        <v>395.2550777690604</v>
      </c>
      <c r="K81" s="244"/>
      <c r="L81" s="269">
        <f>SUM(L74:L80)</f>
        <v>62.85804765877258</v>
      </c>
    </row>
    <row r="82" spans="1:12" s="261" customFormat="1" ht="12.75" customHeight="1">
      <c r="A82" s="262" t="s">
        <v>104</v>
      </c>
      <c r="B82" s="449" t="s">
        <v>72</v>
      </c>
      <c r="C82" s="263">
        <v>369.7866650069194</v>
      </c>
      <c r="D82" s="263">
        <v>0</v>
      </c>
      <c r="E82" s="263">
        <v>0</v>
      </c>
      <c r="F82" s="263">
        <v>148.3225012096774</v>
      </c>
      <c r="G82" s="263">
        <v>0</v>
      </c>
      <c r="H82" s="263">
        <v>0</v>
      </c>
      <c r="I82" s="244"/>
      <c r="J82" s="264">
        <v>382.94329210881347</v>
      </c>
      <c r="K82" s="244"/>
      <c r="L82" s="264">
        <v>190.1009504706321</v>
      </c>
    </row>
    <row r="83" spans="1:12" s="261" customFormat="1" ht="12.75" customHeight="1">
      <c r="A83" s="262" t="s">
        <v>103</v>
      </c>
      <c r="B83" s="449"/>
      <c r="C83" s="263">
        <v>601.5223298433448</v>
      </c>
      <c r="D83" s="263">
        <v>0</v>
      </c>
      <c r="E83" s="263">
        <v>356.02419353668733</v>
      </c>
      <c r="F83" s="263">
        <v>0</v>
      </c>
      <c r="G83" s="263">
        <v>0</v>
      </c>
      <c r="H83" s="263">
        <v>349.53829905858396</v>
      </c>
      <c r="I83" s="244"/>
      <c r="J83" s="264">
        <v>424.7476992250714</v>
      </c>
      <c r="K83" s="244"/>
      <c r="L83" s="264">
        <v>10.375067724799804</v>
      </c>
    </row>
    <row r="84" spans="1:12" s="261" customFormat="1" ht="12.75" customHeight="1">
      <c r="A84" s="262" t="s">
        <v>102</v>
      </c>
      <c r="B84" s="449"/>
      <c r="C84" s="263">
        <v>367.36124903874236</v>
      </c>
      <c r="D84" s="263">
        <v>0</v>
      </c>
      <c r="E84" s="263">
        <v>0</v>
      </c>
      <c r="F84" s="263">
        <v>0</v>
      </c>
      <c r="G84" s="263">
        <v>0</v>
      </c>
      <c r="H84" s="263">
        <v>0</v>
      </c>
      <c r="I84" s="244"/>
      <c r="J84" s="264">
        <v>-125.23972912802435</v>
      </c>
      <c r="K84" s="244"/>
      <c r="L84" s="264">
        <v>80.75087385009624</v>
      </c>
    </row>
    <row r="85" spans="1:12" s="261" customFormat="1" ht="12.75" customHeight="1">
      <c r="A85" s="262" t="s">
        <v>101</v>
      </c>
      <c r="B85" s="449"/>
      <c r="C85" s="263">
        <v>469.0805126484666</v>
      </c>
      <c r="D85" s="263">
        <v>0</v>
      </c>
      <c r="E85" s="263">
        <v>0</v>
      </c>
      <c r="F85" s="263">
        <v>0</v>
      </c>
      <c r="G85" s="263">
        <v>0</v>
      </c>
      <c r="H85" s="263">
        <v>0</v>
      </c>
      <c r="I85" s="244"/>
      <c r="J85" s="264">
        <v>326.5571121382502</v>
      </c>
      <c r="K85" s="244"/>
      <c r="L85" s="264">
        <v>-3.9081266842362083</v>
      </c>
    </row>
    <row r="86" spans="1:12" s="261" customFormat="1" ht="12.75" customHeight="1">
      <c r="A86" s="262" t="s">
        <v>100</v>
      </c>
      <c r="B86" s="449"/>
      <c r="C86" s="263">
        <v>1523.6936930788981</v>
      </c>
      <c r="D86" s="263">
        <v>0</v>
      </c>
      <c r="E86" s="263">
        <v>0</v>
      </c>
      <c r="F86" s="263">
        <v>0</v>
      </c>
      <c r="G86" s="263">
        <v>0</v>
      </c>
      <c r="H86" s="263">
        <v>0</v>
      </c>
      <c r="I86" s="244"/>
      <c r="J86" s="264">
        <v>231.62112854447275</v>
      </c>
      <c r="K86" s="244"/>
      <c r="L86" s="264">
        <v>-58.84303116031424</v>
      </c>
    </row>
    <row r="87" spans="1:12" s="261" customFormat="1" ht="12.75" customHeight="1">
      <c r="A87" s="262" t="s">
        <v>99</v>
      </c>
      <c r="B87" s="449"/>
      <c r="C87" s="263">
        <v>495.92135970792555</v>
      </c>
      <c r="D87" s="263">
        <v>0</v>
      </c>
      <c r="E87" s="263">
        <v>0</v>
      </c>
      <c r="F87" s="263">
        <v>0</v>
      </c>
      <c r="G87" s="263">
        <v>0</v>
      </c>
      <c r="H87" s="263">
        <v>0</v>
      </c>
      <c r="I87" s="244"/>
      <c r="J87" s="264">
        <v>412.19698834928874</v>
      </c>
      <c r="K87" s="244"/>
      <c r="L87" s="264">
        <v>14.124012637593125</v>
      </c>
    </row>
    <row r="88" spans="1:12" s="261" customFormat="1" ht="12.75" customHeight="1">
      <c r="A88" s="262" t="s">
        <v>98</v>
      </c>
      <c r="B88" s="449"/>
      <c r="C88" s="263">
        <v>899.4120383182093</v>
      </c>
      <c r="D88" s="263">
        <v>0</v>
      </c>
      <c r="E88" s="263">
        <v>0</v>
      </c>
      <c r="F88" s="263">
        <v>0</v>
      </c>
      <c r="G88" s="263">
        <v>0</v>
      </c>
      <c r="H88" s="263">
        <v>0</v>
      </c>
      <c r="I88" s="244"/>
      <c r="J88" s="264">
        <v>-867.2522091200736</v>
      </c>
      <c r="K88" s="244"/>
      <c r="L88" s="264">
        <v>0</v>
      </c>
    </row>
    <row r="89" spans="1:12" s="261" customFormat="1" ht="12.75" customHeight="1">
      <c r="A89" s="265"/>
      <c r="B89" s="449"/>
      <c r="C89" s="266">
        <f aca="true" t="shared" si="9" ref="C89:H89">SUM(C82:C88)</f>
        <v>4726.7778476425065</v>
      </c>
      <c r="D89" s="266">
        <f t="shared" si="9"/>
        <v>0</v>
      </c>
      <c r="E89" s="266">
        <f t="shared" si="9"/>
        <v>356.02419353668733</v>
      </c>
      <c r="F89" s="266">
        <f t="shared" si="9"/>
        <v>148.3225012096774</v>
      </c>
      <c r="G89" s="266">
        <f t="shared" si="9"/>
        <v>0</v>
      </c>
      <c r="H89" s="267">
        <f t="shared" si="9"/>
        <v>349.53829905858396</v>
      </c>
      <c r="I89" s="244"/>
      <c r="J89" s="269">
        <f>SUM(J82:J88)</f>
        <v>785.5742821177986</v>
      </c>
      <c r="K89" s="244"/>
      <c r="L89" s="269">
        <f>SUM(L82:L88)</f>
        <v>232.59974683857087</v>
      </c>
    </row>
    <row r="90" spans="1:12" s="261" customFormat="1" ht="12.75" customHeight="1">
      <c r="A90" s="262" t="s">
        <v>104</v>
      </c>
      <c r="B90" s="449" t="s">
        <v>73</v>
      </c>
      <c r="C90" s="263">
        <v>7.617492712758302</v>
      </c>
      <c r="D90" s="263">
        <v>0</v>
      </c>
      <c r="E90" s="263">
        <v>0</v>
      </c>
      <c r="F90" s="263">
        <v>0</v>
      </c>
      <c r="G90" s="263">
        <v>0</v>
      </c>
      <c r="H90" s="263">
        <v>0</v>
      </c>
      <c r="I90" s="244"/>
      <c r="J90" s="264">
        <v>-0.15220189005653906</v>
      </c>
      <c r="K90" s="244"/>
      <c r="L90" s="264">
        <v>-38.306607035767804</v>
      </c>
    </row>
    <row r="91" spans="1:12" s="261" customFormat="1" ht="12.75" customHeight="1">
      <c r="A91" s="262" t="s">
        <v>103</v>
      </c>
      <c r="B91" s="449"/>
      <c r="C91" s="263">
        <v>2.8880320101076995</v>
      </c>
      <c r="D91" s="263">
        <v>0</v>
      </c>
      <c r="E91" s="263">
        <v>0</v>
      </c>
      <c r="F91" s="263">
        <v>0</v>
      </c>
      <c r="G91" s="263">
        <v>0</v>
      </c>
      <c r="H91" s="263">
        <v>0</v>
      </c>
      <c r="I91" s="244"/>
      <c r="J91" s="264">
        <v>0</v>
      </c>
      <c r="K91" s="244"/>
      <c r="L91" s="264">
        <v>63.3157417439685</v>
      </c>
    </row>
    <row r="92" spans="1:12" s="261" customFormat="1" ht="12.75" customHeight="1">
      <c r="A92" s="262" t="s">
        <v>102</v>
      </c>
      <c r="B92" s="449"/>
      <c r="C92" s="263">
        <v>7.143051819996499</v>
      </c>
      <c r="D92" s="263">
        <v>0</v>
      </c>
      <c r="E92" s="263">
        <v>0</v>
      </c>
      <c r="F92" s="263">
        <v>0</v>
      </c>
      <c r="G92" s="263">
        <v>0</v>
      </c>
      <c r="H92" s="263">
        <v>0</v>
      </c>
      <c r="I92" s="244"/>
      <c r="J92" s="264">
        <v>0.7752726163623375</v>
      </c>
      <c r="K92" s="244"/>
      <c r="L92" s="264">
        <v>-11.493153275244595</v>
      </c>
    </row>
    <row r="93" spans="1:12" s="261" customFormat="1" ht="12.75" customHeight="1">
      <c r="A93" s="262" t="s">
        <v>101</v>
      </c>
      <c r="B93" s="449"/>
      <c r="C93" s="263">
        <v>47.9362727046421</v>
      </c>
      <c r="D93" s="263">
        <v>0</v>
      </c>
      <c r="E93" s="263">
        <v>24.449272547147295</v>
      </c>
      <c r="F93" s="263">
        <v>0</v>
      </c>
      <c r="G93" s="263">
        <v>0</v>
      </c>
      <c r="H93" s="263">
        <v>24.449272547147295</v>
      </c>
      <c r="I93" s="244"/>
      <c r="J93" s="264">
        <v>1.5171314198414456</v>
      </c>
      <c r="K93" s="244"/>
      <c r="L93" s="264">
        <v>-39.22946689744094</v>
      </c>
    </row>
    <row r="94" spans="1:12" s="261" customFormat="1" ht="12.75" customHeight="1">
      <c r="A94" s="262" t="s">
        <v>100</v>
      </c>
      <c r="B94" s="449"/>
      <c r="C94" s="263">
        <v>26.930871460488003</v>
      </c>
      <c r="D94" s="263">
        <v>0</v>
      </c>
      <c r="E94" s="263">
        <v>0</v>
      </c>
      <c r="F94" s="263">
        <v>0</v>
      </c>
      <c r="G94" s="263">
        <v>0</v>
      </c>
      <c r="H94" s="263">
        <v>0</v>
      </c>
      <c r="I94" s="244"/>
      <c r="J94" s="264">
        <v>0</v>
      </c>
      <c r="K94" s="244"/>
      <c r="L94" s="264">
        <v>7.870502074200857</v>
      </c>
    </row>
    <row r="95" spans="1:12" s="261" customFormat="1" ht="12.75" customHeight="1">
      <c r="A95" s="262" t="s">
        <v>99</v>
      </c>
      <c r="B95" s="449"/>
      <c r="C95" s="263">
        <v>54.85956668126719</v>
      </c>
      <c r="D95" s="263">
        <v>0</v>
      </c>
      <c r="E95" s="263">
        <v>34.90363211022279</v>
      </c>
      <c r="F95" s="263">
        <v>0</v>
      </c>
      <c r="G95" s="263">
        <v>0</v>
      </c>
      <c r="H95" s="263">
        <v>34.90363211022279</v>
      </c>
      <c r="I95" s="244"/>
      <c r="J95" s="264">
        <v>0</v>
      </c>
      <c r="K95" s="244"/>
      <c r="L95" s="264">
        <v>32.49661656127451</v>
      </c>
    </row>
    <row r="96" spans="1:12" s="261" customFormat="1" ht="12.75" customHeight="1">
      <c r="A96" s="262" t="s">
        <v>98</v>
      </c>
      <c r="B96" s="449"/>
      <c r="C96" s="263">
        <v>44.77179901832532</v>
      </c>
      <c r="D96" s="263">
        <v>0</v>
      </c>
      <c r="E96" s="263">
        <v>34.09843842874471</v>
      </c>
      <c r="F96" s="263">
        <v>0</v>
      </c>
      <c r="G96" s="263">
        <v>0</v>
      </c>
      <c r="H96" s="263">
        <v>34.09843842874471</v>
      </c>
      <c r="I96" s="244"/>
      <c r="J96" s="264">
        <v>-3.6038056805189136</v>
      </c>
      <c r="K96" s="244"/>
      <c r="L96" s="264">
        <v>0</v>
      </c>
    </row>
    <row r="97" spans="1:12" s="261" customFormat="1" ht="12.75" customHeight="1">
      <c r="A97" s="265"/>
      <c r="B97" s="449"/>
      <c r="C97" s="266">
        <f aca="true" t="shared" si="10" ref="C97:H97">SUM(C90:C96)</f>
        <v>192.1470864075851</v>
      </c>
      <c r="D97" s="266">
        <f t="shared" si="10"/>
        <v>0</v>
      </c>
      <c r="E97" s="266">
        <f t="shared" si="10"/>
        <v>93.45134308611479</v>
      </c>
      <c r="F97" s="266">
        <f t="shared" si="10"/>
        <v>0</v>
      </c>
      <c r="G97" s="266">
        <f t="shared" si="10"/>
        <v>0</v>
      </c>
      <c r="H97" s="267">
        <f t="shared" si="10"/>
        <v>93.45134308611479</v>
      </c>
      <c r="I97" s="244"/>
      <c r="J97" s="269">
        <f>SUM(J90:J96)</f>
        <v>-1.4636035343716696</v>
      </c>
      <c r="K97" s="244"/>
      <c r="L97" s="269">
        <f>SUM(L90:L96)</f>
        <v>14.653633170990524</v>
      </c>
    </row>
    <row r="98" spans="1:12" s="261" customFormat="1" ht="12.75" customHeight="1">
      <c r="A98" s="262" t="s">
        <v>104</v>
      </c>
      <c r="B98" s="449" t="s">
        <v>74</v>
      </c>
      <c r="C98" s="263">
        <v>0.5186739418428</v>
      </c>
      <c r="D98" s="263">
        <v>0</v>
      </c>
      <c r="E98" s="263">
        <v>0.5186739418428</v>
      </c>
      <c r="F98" s="263">
        <v>0</v>
      </c>
      <c r="G98" s="263">
        <v>0</v>
      </c>
      <c r="H98" s="263">
        <v>0.5186739418428</v>
      </c>
      <c r="I98" s="244"/>
      <c r="J98" s="264">
        <v>0.07477444253846233</v>
      </c>
      <c r="K98" s="244"/>
      <c r="L98" s="264">
        <v>99.78310281844391</v>
      </c>
    </row>
    <row r="99" spans="1:12" s="261" customFormat="1" ht="12.75" customHeight="1">
      <c r="A99" s="262" t="s">
        <v>103</v>
      </c>
      <c r="B99" s="449"/>
      <c r="C99" s="263">
        <v>0.8045702508476001</v>
      </c>
      <c r="D99" s="263">
        <v>0</v>
      </c>
      <c r="E99" s="263">
        <v>0.8045702508476001</v>
      </c>
      <c r="F99" s="263">
        <v>0</v>
      </c>
      <c r="G99" s="263">
        <v>0</v>
      </c>
      <c r="H99" s="263">
        <v>0.8045702508476001</v>
      </c>
      <c r="I99" s="244"/>
      <c r="J99" s="264">
        <v>0</v>
      </c>
      <c r="K99" s="244"/>
      <c r="L99" s="264">
        <v>-75.19325806925599</v>
      </c>
    </row>
    <row r="100" spans="1:12" s="261" customFormat="1" ht="12.75" customHeight="1">
      <c r="A100" s="262" t="s">
        <v>102</v>
      </c>
      <c r="B100" s="449"/>
      <c r="C100" s="263">
        <v>0.27168030658560005</v>
      </c>
      <c r="D100" s="263">
        <v>0</v>
      </c>
      <c r="E100" s="263">
        <v>0.27168030658560005</v>
      </c>
      <c r="F100" s="263">
        <v>0</v>
      </c>
      <c r="G100" s="263">
        <v>0</v>
      </c>
      <c r="H100" s="263">
        <v>0.27168030658560005</v>
      </c>
      <c r="I100" s="244"/>
      <c r="J100" s="264">
        <v>0.8356286602098872</v>
      </c>
      <c r="K100" s="244"/>
      <c r="L100" s="264">
        <v>-25.7855668696335</v>
      </c>
    </row>
    <row r="101" spans="1:12" s="261" customFormat="1" ht="12.75" customHeight="1">
      <c r="A101" s="262" t="s">
        <v>101</v>
      </c>
      <c r="B101" s="449"/>
      <c r="C101" s="263">
        <v>32.703611563825305</v>
      </c>
      <c r="D101" s="263">
        <v>0</v>
      </c>
      <c r="E101" s="263">
        <v>32.703611563825305</v>
      </c>
      <c r="F101" s="263">
        <v>0</v>
      </c>
      <c r="G101" s="263">
        <v>0</v>
      </c>
      <c r="H101" s="263">
        <v>32.703611563825305</v>
      </c>
      <c r="I101" s="244"/>
      <c r="J101" s="264">
        <v>5.104507528355918</v>
      </c>
      <c r="K101" s="244"/>
      <c r="L101" s="264">
        <v>-8.660659834532453</v>
      </c>
    </row>
    <row r="102" spans="1:12" s="261" customFormat="1" ht="12.75" customHeight="1">
      <c r="A102" s="262" t="s">
        <v>100</v>
      </c>
      <c r="B102" s="449"/>
      <c r="C102" s="263">
        <v>18.5267606577289</v>
      </c>
      <c r="D102" s="263">
        <v>0</v>
      </c>
      <c r="E102" s="263">
        <v>0</v>
      </c>
      <c r="F102" s="263">
        <v>0</v>
      </c>
      <c r="G102" s="263">
        <v>0</v>
      </c>
      <c r="H102" s="263">
        <v>0</v>
      </c>
      <c r="I102" s="244"/>
      <c r="J102" s="264">
        <v>0</v>
      </c>
      <c r="K102" s="244"/>
      <c r="L102" s="264">
        <v>96.36863809476142</v>
      </c>
    </row>
    <row r="103" spans="1:12" s="261" customFormat="1" ht="12.75" customHeight="1">
      <c r="A103" s="262" t="s">
        <v>99</v>
      </c>
      <c r="B103" s="449"/>
      <c r="C103" s="263">
        <v>0.0043634699326</v>
      </c>
      <c r="D103" s="263">
        <v>0</v>
      </c>
      <c r="E103" s="263">
        <v>0</v>
      </c>
      <c r="F103" s="263">
        <v>0</v>
      </c>
      <c r="G103" s="263">
        <v>0</v>
      </c>
      <c r="H103" s="263">
        <v>0</v>
      </c>
      <c r="I103" s="244"/>
      <c r="J103" s="264">
        <v>0</v>
      </c>
      <c r="K103" s="244"/>
      <c r="L103" s="264">
        <v>-34.870584865166705</v>
      </c>
    </row>
    <row r="104" spans="1:12" s="261" customFormat="1" ht="12.75" customHeight="1">
      <c r="A104" s="262" t="s">
        <v>98</v>
      </c>
      <c r="B104" s="449"/>
      <c r="C104" s="263">
        <v>0</v>
      </c>
      <c r="D104" s="263">
        <v>0</v>
      </c>
      <c r="E104" s="263">
        <v>0</v>
      </c>
      <c r="F104" s="263">
        <v>0</v>
      </c>
      <c r="G104" s="263">
        <v>0</v>
      </c>
      <c r="H104" s="263">
        <v>0</v>
      </c>
      <c r="I104" s="244"/>
      <c r="J104" s="264">
        <v>0</v>
      </c>
      <c r="K104" s="244"/>
      <c r="L104" s="264">
        <v>0</v>
      </c>
    </row>
    <row r="105" spans="1:12" s="261" customFormat="1" ht="12.75" customHeight="1">
      <c r="A105" s="265"/>
      <c r="B105" s="449"/>
      <c r="C105" s="266">
        <f aca="true" t="shared" si="11" ref="C105:H105">SUM(C98:C104)</f>
        <v>52.8296601907628</v>
      </c>
      <c r="D105" s="266">
        <f t="shared" si="11"/>
        <v>0</v>
      </c>
      <c r="E105" s="266">
        <f t="shared" si="11"/>
        <v>34.2985360631013</v>
      </c>
      <c r="F105" s="266">
        <f t="shared" si="11"/>
        <v>0</v>
      </c>
      <c r="G105" s="266">
        <f t="shared" si="11"/>
        <v>0</v>
      </c>
      <c r="H105" s="267">
        <f t="shared" si="11"/>
        <v>34.2985360631013</v>
      </c>
      <c r="I105" s="244"/>
      <c r="J105" s="269">
        <f>SUM(J98:J104)</f>
        <v>6.014910631104268</v>
      </c>
      <c r="K105" s="244"/>
      <c r="L105" s="269">
        <f>SUM(L98:L104)</f>
        <v>51.641671274616684</v>
      </c>
    </row>
    <row r="106" spans="1:12" s="261" customFormat="1" ht="12.75" customHeight="1">
      <c r="A106" s="262" t="s">
        <v>104</v>
      </c>
      <c r="B106" s="449" t="s">
        <v>95</v>
      </c>
      <c r="C106" s="263">
        <v>0</v>
      </c>
      <c r="D106" s="263">
        <v>0</v>
      </c>
      <c r="E106" s="263">
        <v>0</v>
      </c>
      <c r="F106" s="263">
        <v>0</v>
      </c>
      <c r="G106" s="263">
        <v>0</v>
      </c>
      <c r="H106" s="263">
        <v>0</v>
      </c>
      <c r="I106" s="244"/>
      <c r="J106" s="264">
        <v>0</v>
      </c>
      <c r="K106" s="244"/>
      <c r="L106" s="264">
        <v>-33.052694614827004</v>
      </c>
    </row>
    <row r="107" spans="1:12" s="261" customFormat="1" ht="12.75" customHeight="1">
      <c r="A107" s="262" t="s">
        <v>103</v>
      </c>
      <c r="B107" s="449"/>
      <c r="C107" s="263">
        <v>0</v>
      </c>
      <c r="D107" s="263">
        <v>0</v>
      </c>
      <c r="E107" s="263">
        <v>0</v>
      </c>
      <c r="F107" s="263">
        <v>0</v>
      </c>
      <c r="G107" s="263">
        <v>0</v>
      </c>
      <c r="H107" s="263">
        <v>0</v>
      </c>
      <c r="I107" s="244"/>
      <c r="J107" s="264">
        <v>0</v>
      </c>
      <c r="K107" s="244"/>
      <c r="L107" s="264">
        <v>-28.896685748843502</v>
      </c>
    </row>
    <row r="108" spans="1:12" s="261" customFormat="1" ht="12.75" customHeight="1">
      <c r="A108" s="262" t="s">
        <v>102</v>
      </c>
      <c r="B108" s="449"/>
      <c r="C108" s="263">
        <v>0</v>
      </c>
      <c r="D108" s="263">
        <v>0</v>
      </c>
      <c r="E108" s="263">
        <v>0</v>
      </c>
      <c r="F108" s="263">
        <v>0</v>
      </c>
      <c r="G108" s="263">
        <v>0</v>
      </c>
      <c r="H108" s="263">
        <v>0</v>
      </c>
      <c r="I108" s="244"/>
      <c r="J108" s="264">
        <v>0</v>
      </c>
      <c r="K108" s="244"/>
      <c r="L108" s="264">
        <v>49.86313686831878</v>
      </c>
    </row>
    <row r="109" spans="1:12" s="261" customFormat="1" ht="12.75" customHeight="1">
      <c r="A109" s="262" t="s">
        <v>101</v>
      </c>
      <c r="B109" s="449"/>
      <c r="C109" s="263">
        <v>0</v>
      </c>
      <c r="D109" s="263">
        <v>0</v>
      </c>
      <c r="E109" s="263">
        <v>0</v>
      </c>
      <c r="F109" s="263">
        <v>0</v>
      </c>
      <c r="G109" s="263">
        <v>0</v>
      </c>
      <c r="H109" s="263">
        <v>0</v>
      </c>
      <c r="I109" s="244"/>
      <c r="J109" s="264">
        <v>0</v>
      </c>
      <c r="K109" s="244"/>
      <c r="L109" s="264">
        <v>-0.5047980893850053</v>
      </c>
    </row>
    <row r="110" spans="1:12" s="261" customFormat="1" ht="12.75" customHeight="1">
      <c r="A110" s="262" t="s">
        <v>100</v>
      </c>
      <c r="B110" s="449"/>
      <c r="C110" s="263">
        <v>0.20568498150540002</v>
      </c>
      <c r="D110" s="263">
        <v>0</v>
      </c>
      <c r="E110" s="263">
        <v>0.20568498150540002</v>
      </c>
      <c r="F110" s="263">
        <v>0</v>
      </c>
      <c r="G110" s="263">
        <v>0</v>
      </c>
      <c r="H110" s="263">
        <v>0.20568498150540002</v>
      </c>
      <c r="I110" s="244"/>
      <c r="J110" s="264">
        <v>0</v>
      </c>
      <c r="K110" s="244"/>
      <c r="L110" s="264">
        <v>4.729966409559722</v>
      </c>
    </row>
    <row r="111" spans="1:12" s="261" customFormat="1" ht="12.75" customHeight="1">
      <c r="A111" s="262" t="s">
        <v>99</v>
      </c>
      <c r="B111" s="449"/>
      <c r="C111" s="263">
        <v>0</v>
      </c>
      <c r="D111" s="263">
        <v>0</v>
      </c>
      <c r="E111" s="263">
        <v>0</v>
      </c>
      <c r="F111" s="263">
        <v>0</v>
      </c>
      <c r="G111" s="263">
        <v>0</v>
      </c>
      <c r="H111" s="263">
        <v>0</v>
      </c>
      <c r="I111" s="244"/>
      <c r="J111" s="264">
        <v>0</v>
      </c>
      <c r="K111" s="244"/>
      <c r="L111" s="264">
        <v>-55.7545153282905</v>
      </c>
    </row>
    <row r="112" spans="1:12" s="261" customFormat="1" ht="12.75" customHeight="1">
      <c r="A112" s="262" t="s">
        <v>98</v>
      </c>
      <c r="B112" s="449"/>
      <c r="C112" s="263">
        <v>0</v>
      </c>
      <c r="D112" s="263">
        <v>0</v>
      </c>
      <c r="E112" s="263">
        <v>0</v>
      </c>
      <c r="F112" s="263">
        <v>0</v>
      </c>
      <c r="G112" s="263">
        <v>0</v>
      </c>
      <c r="H112" s="263">
        <v>0</v>
      </c>
      <c r="I112" s="244"/>
      <c r="J112" s="264">
        <v>0</v>
      </c>
      <c r="K112" s="244"/>
      <c r="L112" s="264">
        <v>0</v>
      </c>
    </row>
    <row r="113" spans="1:12" s="261" customFormat="1" ht="12.75" customHeight="1">
      <c r="A113" s="265"/>
      <c r="B113" s="449"/>
      <c r="C113" s="266">
        <f aca="true" t="shared" si="12" ref="C113:H113">SUM(C106:C112)</f>
        <v>0.20568498150540002</v>
      </c>
      <c r="D113" s="266">
        <f t="shared" si="12"/>
        <v>0</v>
      </c>
      <c r="E113" s="266">
        <f t="shared" si="12"/>
        <v>0.20568498150540002</v>
      </c>
      <c r="F113" s="266">
        <f t="shared" si="12"/>
        <v>0</v>
      </c>
      <c r="G113" s="266">
        <f t="shared" si="12"/>
        <v>0</v>
      </c>
      <c r="H113" s="267">
        <f t="shared" si="12"/>
        <v>0.20568498150540002</v>
      </c>
      <c r="I113" s="244"/>
      <c r="J113" s="269">
        <f>SUM(J106:J112)</f>
        <v>0</v>
      </c>
      <c r="K113" s="244"/>
      <c r="L113" s="269">
        <f>SUM(L106:L112)</f>
        <v>-63.61559050346751</v>
      </c>
    </row>
    <row r="114" spans="1:12" s="261" customFormat="1" ht="12.75" customHeight="1">
      <c r="A114" s="262" t="s">
        <v>104</v>
      </c>
      <c r="B114" s="449" t="s">
        <v>75</v>
      </c>
      <c r="C114" s="263">
        <v>69.6448332186854</v>
      </c>
      <c r="D114" s="263">
        <v>0</v>
      </c>
      <c r="E114" s="263">
        <v>0</v>
      </c>
      <c r="F114" s="263">
        <v>0</v>
      </c>
      <c r="G114" s="263">
        <v>0</v>
      </c>
      <c r="H114" s="263">
        <v>0</v>
      </c>
      <c r="I114" s="244"/>
      <c r="J114" s="264">
        <v>-18.73509218908521</v>
      </c>
      <c r="K114" s="244"/>
      <c r="L114" s="264">
        <v>56.340716637034404</v>
      </c>
    </row>
    <row r="115" spans="1:12" s="261" customFormat="1" ht="12.75" customHeight="1">
      <c r="A115" s="262" t="s">
        <v>103</v>
      </c>
      <c r="B115" s="449"/>
      <c r="C115" s="263">
        <v>19.3108621454252</v>
      </c>
      <c r="D115" s="263">
        <v>0</v>
      </c>
      <c r="E115" s="263">
        <v>0</v>
      </c>
      <c r="F115" s="263">
        <v>4.6107106</v>
      </c>
      <c r="G115" s="263">
        <v>0</v>
      </c>
      <c r="H115" s="263">
        <v>0</v>
      </c>
      <c r="I115" s="244"/>
      <c r="J115" s="264">
        <v>12.563966511219888</v>
      </c>
      <c r="K115" s="244"/>
      <c r="L115" s="264">
        <v>-93.2153807381539</v>
      </c>
    </row>
    <row r="116" spans="1:12" s="261" customFormat="1" ht="12.75" customHeight="1">
      <c r="A116" s="262" t="s">
        <v>102</v>
      </c>
      <c r="B116" s="449"/>
      <c r="C116" s="263">
        <v>30.158897304993804</v>
      </c>
      <c r="D116" s="263">
        <v>0</v>
      </c>
      <c r="E116" s="263">
        <v>30.128244675351205</v>
      </c>
      <c r="F116" s="263">
        <v>1.32760662</v>
      </c>
      <c r="G116" s="263">
        <v>0</v>
      </c>
      <c r="H116" s="263">
        <v>28.800638055351204</v>
      </c>
      <c r="I116" s="244"/>
      <c r="J116" s="264">
        <v>-9.625600915717232</v>
      </c>
      <c r="K116" s="244"/>
      <c r="L116" s="264">
        <v>-128.96890745021472</v>
      </c>
    </row>
    <row r="117" spans="1:12" s="261" customFormat="1" ht="12.75" customHeight="1">
      <c r="A117" s="262" t="s">
        <v>101</v>
      </c>
      <c r="B117" s="449"/>
      <c r="C117" s="263">
        <v>322.4029928026603</v>
      </c>
      <c r="D117" s="263">
        <v>0</v>
      </c>
      <c r="E117" s="263">
        <v>315.69707892131635</v>
      </c>
      <c r="F117" s="263">
        <v>230.4668207156661</v>
      </c>
      <c r="G117" s="263">
        <v>0</v>
      </c>
      <c r="H117" s="263">
        <v>85.2302582056502</v>
      </c>
      <c r="I117" s="244"/>
      <c r="J117" s="264">
        <v>5.884213029195855</v>
      </c>
      <c r="K117" s="244"/>
      <c r="L117" s="264">
        <v>-83.09429118008828</v>
      </c>
    </row>
    <row r="118" spans="1:12" s="261" customFormat="1" ht="12.75" customHeight="1">
      <c r="A118" s="262" t="s">
        <v>100</v>
      </c>
      <c r="B118" s="449"/>
      <c r="C118" s="263">
        <v>21.6026970694869</v>
      </c>
      <c r="D118" s="263">
        <v>0</v>
      </c>
      <c r="E118" s="263">
        <v>20.84850614189</v>
      </c>
      <c r="F118" s="263">
        <v>1.9022077400000001</v>
      </c>
      <c r="G118" s="263">
        <v>0</v>
      </c>
      <c r="H118" s="263">
        <v>18.94629840189</v>
      </c>
      <c r="I118" s="244"/>
      <c r="J118" s="264">
        <v>4.548750216411769</v>
      </c>
      <c r="K118" s="244"/>
      <c r="L118" s="264">
        <v>217.57176430478583</v>
      </c>
    </row>
    <row r="119" spans="1:12" s="261" customFormat="1" ht="12.75" customHeight="1">
      <c r="A119" s="262" t="s">
        <v>99</v>
      </c>
      <c r="B119" s="449"/>
      <c r="C119" s="263">
        <v>43.377690161527205</v>
      </c>
      <c r="D119" s="263">
        <v>0</v>
      </c>
      <c r="E119" s="263">
        <v>14.799026566045399</v>
      </c>
      <c r="F119" s="263">
        <v>1.4191257500000003</v>
      </c>
      <c r="G119" s="263">
        <v>0</v>
      </c>
      <c r="H119" s="263">
        <v>13.379900816045398</v>
      </c>
      <c r="I119" s="244"/>
      <c r="J119" s="264">
        <v>4.311343217010479</v>
      </c>
      <c r="K119" s="244"/>
      <c r="L119" s="264">
        <v>-38.85240343637629</v>
      </c>
    </row>
    <row r="120" spans="1:12" s="261" customFormat="1" ht="12.75" customHeight="1">
      <c r="A120" s="262" t="s">
        <v>98</v>
      </c>
      <c r="B120" s="449"/>
      <c r="C120" s="263">
        <v>25.464517819517102</v>
      </c>
      <c r="D120" s="263">
        <v>0</v>
      </c>
      <c r="E120" s="263">
        <v>25.101083503139</v>
      </c>
      <c r="F120" s="263">
        <v>0</v>
      </c>
      <c r="G120" s="263">
        <v>0</v>
      </c>
      <c r="H120" s="263">
        <v>25.101083503139</v>
      </c>
      <c r="I120" s="244"/>
      <c r="J120" s="264">
        <v>12.842078302490357</v>
      </c>
      <c r="K120" s="244"/>
      <c r="L120" s="264">
        <v>0</v>
      </c>
    </row>
    <row r="121" spans="1:12" s="261" customFormat="1" ht="12.75" customHeight="1">
      <c r="A121" s="265"/>
      <c r="B121" s="449"/>
      <c r="C121" s="266">
        <f aca="true" t="shared" si="13" ref="C121:H121">SUM(C114:C120)</f>
        <v>531.962490522296</v>
      </c>
      <c r="D121" s="266">
        <f t="shared" si="13"/>
        <v>0</v>
      </c>
      <c r="E121" s="266">
        <f t="shared" si="13"/>
        <v>406.57393980774197</v>
      </c>
      <c r="F121" s="266">
        <f t="shared" si="13"/>
        <v>239.7264714256661</v>
      </c>
      <c r="G121" s="266">
        <f t="shared" si="13"/>
        <v>0</v>
      </c>
      <c r="H121" s="267">
        <f t="shared" si="13"/>
        <v>171.4581789820758</v>
      </c>
      <c r="I121" s="244"/>
      <c r="J121" s="269">
        <f>SUM(J114:J120)</f>
        <v>11.789658171525904</v>
      </c>
      <c r="K121" s="244"/>
      <c r="L121" s="269">
        <f>SUM(L114:L120)</f>
        <v>-70.21850186301295</v>
      </c>
    </row>
    <row r="122" spans="1:12" s="261" customFormat="1" ht="12.75" customHeight="1">
      <c r="A122" s="262" t="s">
        <v>104</v>
      </c>
      <c r="B122" s="449" t="s">
        <v>76</v>
      </c>
      <c r="C122" s="263">
        <v>451.53877647779575</v>
      </c>
      <c r="D122" s="263">
        <v>0</v>
      </c>
      <c r="E122" s="263">
        <v>408.72998513414166</v>
      </c>
      <c r="F122" s="263">
        <v>0</v>
      </c>
      <c r="G122" s="263">
        <v>0</v>
      </c>
      <c r="H122" s="263">
        <v>408.72998513414166</v>
      </c>
      <c r="I122" s="244"/>
      <c r="J122" s="264">
        <v>0.21740413440245251</v>
      </c>
      <c r="K122" s="244"/>
      <c r="L122" s="264">
        <v>44.07485275047783</v>
      </c>
    </row>
    <row r="123" spans="1:12" s="261" customFormat="1" ht="12.75" customHeight="1">
      <c r="A123" s="262" t="s">
        <v>103</v>
      </c>
      <c r="B123" s="449"/>
      <c r="C123" s="263">
        <v>1220.3309128405908</v>
      </c>
      <c r="D123" s="263">
        <v>0</v>
      </c>
      <c r="E123" s="263">
        <v>691.871817188467</v>
      </c>
      <c r="F123" s="263">
        <v>213.2278436692828</v>
      </c>
      <c r="G123" s="263">
        <v>0</v>
      </c>
      <c r="H123" s="263">
        <v>478.6439735191843</v>
      </c>
      <c r="I123" s="244"/>
      <c r="J123" s="264">
        <v>-1.2331553148948593</v>
      </c>
      <c r="K123" s="244"/>
      <c r="L123" s="264">
        <v>35.65165284124453</v>
      </c>
    </row>
    <row r="124" spans="1:12" s="261" customFormat="1" ht="12.75" customHeight="1">
      <c r="A124" s="262" t="s">
        <v>102</v>
      </c>
      <c r="B124" s="449"/>
      <c r="C124" s="263">
        <v>502.5866845654972</v>
      </c>
      <c r="D124" s="263">
        <v>0</v>
      </c>
      <c r="E124" s="263">
        <v>216.58595259249284</v>
      </c>
      <c r="F124" s="263">
        <v>103.85095427218161</v>
      </c>
      <c r="G124" s="263">
        <v>0</v>
      </c>
      <c r="H124" s="263">
        <v>112.73499832031123</v>
      </c>
      <c r="I124" s="244"/>
      <c r="J124" s="264">
        <v>-210.31839800678455</v>
      </c>
      <c r="K124" s="244"/>
      <c r="L124" s="264">
        <v>100.35911015883812</v>
      </c>
    </row>
    <row r="125" spans="1:12" s="261" customFormat="1" ht="12.75" customHeight="1">
      <c r="A125" s="262" t="s">
        <v>101</v>
      </c>
      <c r="B125" s="449"/>
      <c r="C125" s="263">
        <v>724.813488139478</v>
      </c>
      <c r="D125" s="263">
        <v>0</v>
      </c>
      <c r="E125" s="263">
        <v>581.0645718331858</v>
      </c>
      <c r="F125" s="263">
        <v>37.128899077483304</v>
      </c>
      <c r="G125" s="263">
        <v>0</v>
      </c>
      <c r="H125" s="263">
        <v>543.9356727557026</v>
      </c>
      <c r="I125" s="244"/>
      <c r="J125" s="264">
        <v>-3.9513828392768056</v>
      </c>
      <c r="K125" s="244"/>
      <c r="L125" s="264">
        <v>412.7141315581386</v>
      </c>
    </row>
    <row r="126" spans="1:12" s="261" customFormat="1" ht="12.75" customHeight="1">
      <c r="A126" s="262" t="s">
        <v>100</v>
      </c>
      <c r="B126" s="449"/>
      <c r="C126" s="263">
        <v>2684.786944154768</v>
      </c>
      <c r="D126" s="263">
        <v>0</v>
      </c>
      <c r="E126" s="263">
        <v>1017.1014412840224</v>
      </c>
      <c r="F126" s="263">
        <v>588.7927491255914</v>
      </c>
      <c r="G126" s="263">
        <v>0</v>
      </c>
      <c r="H126" s="263">
        <v>428.30869215843086</v>
      </c>
      <c r="I126" s="244"/>
      <c r="J126" s="264">
        <v>-186.93014215103932</v>
      </c>
      <c r="K126" s="244"/>
      <c r="L126" s="264">
        <v>-351.019465742658</v>
      </c>
    </row>
    <row r="127" spans="1:12" s="261" customFormat="1" ht="12.75" customHeight="1">
      <c r="A127" s="262" t="s">
        <v>99</v>
      </c>
      <c r="B127" s="449"/>
      <c r="C127" s="263">
        <v>2262.6543611359684</v>
      </c>
      <c r="D127" s="263">
        <v>0</v>
      </c>
      <c r="E127" s="263">
        <v>0</v>
      </c>
      <c r="F127" s="263">
        <v>433.9756177393996</v>
      </c>
      <c r="G127" s="263">
        <v>0</v>
      </c>
      <c r="H127" s="263">
        <v>0</v>
      </c>
      <c r="I127" s="244"/>
      <c r="J127" s="264">
        <v>-88.07648297419637</v>
      </c>
      <c r="K127" s="244"/>
      <c r="L127" s="264">
        <v>-403.0214346602803</v>
      </c>
    </row>
    <row r="128" spans="1:12" s="261" customFormat="1" ht="12.75" customHeight="1">
      <c r="A128" s="262" t="s">
        <v>98</v>
      </c>
      <c r="B128" s="449"/>
      <c r="C128" s="263">
        <v>1532.4568974920383</v>
      </c>
      <c r="D128" s="263">
        <v>0</v>
      </c>
      <c r="E128" s="263">
        <v>0</v>
      </c>
      <c r="F128" s="263">
        <v>0</v>
      </c>
      <c r="G128" s="263">
        <v>0</v>
      </c>
      <c r="H128" s="263">
        <v>0</v>
      </c>
      <c r="I128" s="244"/>
      <c r="J128" s="264">
        <v>733.079823816361</v>
      </c>
      <c r="K128" s="244"/>
      <c r="L128" s="264">
        <v>-33.18285652741474</v>
      </c>
    </row>
    <row r="129" spans="1:12" s="261" customFormat="1" ht="12.75" customHeight="1">
      <c r="A129" s="265"/>
      <c r="B129" s="449"/>
      <c r="C129" s="266">
        <f aca="true" t="shared" si="14" ref="C129:H129">SUM(C122:C128)</f>
        <v>9379.168064806137</v>
      </c>
      <c r="D129" s="266">
        <f t="shared" si="14"/>
        <v>0</v>
      </c>
      <c r="E129" s="266">
        <f t="shared" si="14"/>
        <v>2915.3537680323097</v>
      </c>
      <c r="F129" s="266">
        <f t="shared" si="14"/>
        <v>1376.9760638839389</v>
      </c>
      <c r="G129" s="266">
        <f t="shared" si="14"/>
        <v>0</v>
      </c>
      <c r="H129" s="267">
        <f t="shared" si="14"/>
        <v>1972.3533218877706</v>
      </c>
      <c r="I129" s="244"/>
      <c r="J129" s="269">
        <f>SUM(J122:J128)</f>
        <v>242.78766666457153</v>
      </c>
      <c r="K129" s="244"/>
      <c r="L129" s="269">
        <f>SUM(L122:L128)</f>
        <v>-194.4240096216539</v>
      </c>
    </row>
    <row r="130" spans="1:12" s="261" customFormat="1" ht="12.75" customHeight="1">
      <c r="A130" s="262" t="s">
        <v>104</v>
      </c>
      <c r="B130" s="449" t="s">
        <v>77</v>
      </c>
      <c r="C130" s="263">
        <v>0</v>
      </c>
      <c r="D130" s="263">
        <v>0</v>
      </c>
      <c r="E130" s="263">
        <v>0</v>
      </c>
      <c r="F130" s="263">
        <v>0</v>
      </c>
      <c r="G130" s="263">
        <v>0</v>
      </c>
      <c r="H130" s="263">
        <v>0</v>
      </c>
      <c r="I130" s="244"/>
      <c r="J130" s="264">
        <v>0.0019162367537763902</v>
      </c>
      <c r="K130" s="244"/>
      <c r="L130" s="264">
        <v>-1.5990481543339004</v>
      </c>
    </row>
    <row r="131" spans="1:12" s="261" customFormat="1" ht="12.75" customHeight="1">
      <c r="A131" s="262" t="s">
        <v>103</v>
      </c>
      <c r="B131" s="449"/>
      <c r="C131" s="263">
        <v>0</v>
      </c>
      <c r="D131" s="263">
        <v>0</v>
      </c>
      <c r="E131" s="263">
        <v>0</v>
      </c>
      <c r="F131" s="263">
        <v>0</v>
      </c>
      <c r="G131" s="263">
        <v>0</v>
      </c>
      <c r="H131" s="263">
        <v>0</v>
      </c>
      <c r="I131" s="244"/>
      <c r="J131" s="264">
        <v>0</v>
      </c>
      <c r="K131" s="244"/>
      <c r="L131" s="264">
        <v>-2.9333915554167014</v>
      </c>
    </row>
    <row r="132" spans="1:12" s="261" customFormat="1" ht="12.75" customHeight="1">
      <c r="A132" s="262" t="s">
        <v>102</v>
      </c>
      <c r="B132" s="449"/>
      <c r="C132" s="263">
        <v>0</v>
      </c>
      <c r="D132" s="263">
        <v>0</v>
      </c>
      <c r="E132" s="263">
        <v>0</v>
      </c>
      <c r="F132" s="263">
        <v>0</v>
      </c>
      <c r="G132" s="263">
        <v>0</v>
      </c>
      <c r="H132" s="263">
        <v>0</v>
      </c>
      <c r="I132" s="244"/>
      <c r="J132" s="264">
        <v>0</v>
      </c>
      <c r="K132" s="244"/>
      <c r="L132" s="264">
        <v>-55.252171098474804</v>
      </c>
    </row>
    <row r="133" spans="1:12" s="261" customFormat="1" ht="12.75" customHeight="1">
      <c r="A133" s="262" t="s">
        <v>101</v>
      </c>
      <c r="B133" s="449"/>
      <c r="C133" s="263">
        <v>0</v>
      </c>
      <c r="D133" s="263">
        <v>0</v>
      </c>
      <c r="E133" s="263">
        <v>0</v>
      </c>
      <c r="F133" s="263">
        <v>0</v>
      </c>
      <c r="G133" s="263">
        <v>0</v>
      </c>
      <c r="H133" s="263">
        <v>0</v>
      </c>
      <c r="I133" s="244"/>
      <c r="J133" s="264">
        <v>0</v>
      </c>
      <c r="K133" s="244"/>
      <c r="L133" s="264">
        <v>23.177252503539805</v>
      </c>
    </row>
    <row r="134" spans="1:12" s="261" customFormat="1" ht="12.75" customHeight="1">
      <c r="A134" s="262" t="s">
        <v>100</v>
      </c>
      <c r="B134" s="449"/>
      <c r="C134" s="263">
        <v>0</v>
      </c>
      <c r="D134" s="263">
        <v>0</v>
      </c>
      <c r="E134" s="263">
        <v>0</v>
      </c>
      <c r="F134" s="263">
        <v>0</v>
      </c>
      <c r="G134" s="263">
        <v>0</v>
      </c>
      <c r="H134" s="263">
        <v>0</v>
      </c>
      <c r="I134" s="244"/>
      <c r="J134" s="264">
        <v>0</v>
      </c>
      <c r="K134" s="244"/>
      <c r="L134" s="264">
        <v>25.73283514561618</v>
      </c>
    </row>
    <row r="135" spans="1:12" s="261" customFormat="1" ht="12.75" customHeight="1">
      <c r="A135" s="262" t="s">
        <v>99</v>
      </c>
      <c r="B135" s="449"/>
      <c r="C135" s="263">
        <v>0</v>
      </c>
      <c r="D135" s="263">
        <v>0</v>
      </c>
      <c r="E135" s="263">
        <v>0</v>
      </c>
      <c r="F135" s="263">
        <v>0</v>
      </c>
      <c r="G135" s="263">
        <v>0</v>
      </c>
      <c r="H135" s="263">
        <v>0</v>
      </c>
      <c r="I135" s="244"/>
      <c r="J135" s="264">
        <v>0</v>
      </c>
      <c r="K135" s="244"/>
      <c r="L135" s="264">
        <v>-12.3396175431503</v>
      </c>
    </row>
    <row r="136" spans="1:12" s="261" customFormat="1" ht="12.75" customHeight="1">
      <c r="A136" s="262" t="s">
        <v>98</v>
      </c>
      <c r="B136" s="449"/>
      <c r="C136" s="263">
        <v>0</v>
      </c>
      <c r="D136" s="263">
        <v>0</v>
      </c>
      <c r="E136" s="263">
        <v>0</v>
      </c>
      <c r="F136" s="263">
        <v>0</v>
      </c>
      <c r="G136" s="263">
        <v>0</v>
      </c>
      <c r="H136" s="263">
        <v>0</v>
      </c>
      <c r="I136" s="244"/>
      <c r="J136" s="264">
        <v>0</v>
      </c>
      <c r="K136" s="244"/>
      <c r="L136" s="264">
        <v>0</v>
      </c>
    </row>
    <row r="137" spans="1:12" s="261" customFormat="1" ht="12.75" customHeight="1">
      <c r="A137" s="265"/>
      <c r="B137" s="449"/>
      <c r="C137" s="266">
        <f aca="true" t="shared" si="15" ref="C137:H137">SUM(C130:C136)</f>
        <v>0</v>
      </c>
      <c r="D137" s="266">
        <f t="shared" si="15"/>
        <v>0</v>
      </c>
      <c r="E137" s="266">
        <f t="shared" si="15"/>
        <v>0</v>
      </c>
      <c r="F137" s="266">
        <f t="shared" si="15"/>
        <v>0</v>
      </c>
      <c r="G137" s="266">
        <f t="shared" si="15"/>
        <v>0</v>
      </c>
      <c r="H137" s="267">
        <f t="shared" si="15"/>
        <v>0</v>
      </c>
      <c r="I137" s="244"/>
      <c r="J137" s="269">
        <f>SUM(J130:J136)</f>
        <v>0.0019162367537763902</v>
      </c>
      <c r="K137" s="244"/>
      <c r="L137" s="269">
        <f>SUM(L130:L136)</f>
        <v>-23.214140702219726</v>
      </c>
    </row>
    <row r="138" spans="1:12" s="261" customFormat="1" ht="12.75" customHeight="1">
      <c r="A138" s="262" t="s">
        <v>104</v>
      </c>
      <c r="B138" s="449" t="s">
        <v>96</v>
      </c>
      <c r="C138" s="263">
        <v>0</v>
      </c>
      <c r="D138" s="263">
        <v>0</v>
      </c>
      <c r="E138" s="263">
        <v>0</v>
      </c>
      <c r="F138" s="263">
        <v>0</v>
      </c>
      <c r="G138" s="263">
        <v>0</v>
      </c>
      <c r="H138" s="263">
        <v>0</v>
      </c>
      <c r="I138" s="244"/>
      <c r="J138" s="264">
        <v>0</v>
      </c>
      <c r="K138" s="244"/>
      <c r="L138" s="264">
        <v>0</v>
      </c>
    </row>
    <row r="139" spans="1:12" s="261" customFormat="1" ht="12.75" customHeight="1">
      <c r="A139" s="262" t="s">
        <v>103</v>
      </c>
      <c r="B139" s="449"/>
      <c r="C139" s="263">
        <v>0</v>
      </c>
      <c r="D139" s="263">
        <v>0</v>
      </c>
      <c r="E139" s="263">
        <v>0</v>
      </c>
      <c r="F139" s="263">
        <v>0</v>
      </c>
      <c r="G139" s="263">
        <v>0</v>
      </c>
      <c r="H139" s="263">
        <v>0</v>
      </c>
      <c r="I139" s="244"/>
      <c r="J139" s="264">
        <v>0</v>
      </c>
      <c r="K139" s="244"/>
      <c r="L139" s="264">
        <v>0</v>
      </c>
    </row>
    <row r="140" spans="1:12" s="261" customFormat="1" ht="12.75" customHeight="1">
      <c r="A140" s="262" t="s">
        <v>102</v>
      </c>
      <c r="B140" s="449"/>
      <c r="C140" s="263">
        <v>0</v>
      </c>
      <c r="D140" s="263">
        <v>0</v>
      </c>
      <c r="E140" s="263">
        <v>0</v>
      </c>
      <c r="F140" s="263">
        <v>0</v>
      </c>
      <c r="G140" s="263">
        <v>0</v>
      </c>
      <c r="H140" s="263">
        <v>0</v>
      </c>
      <c r="I140" s="244"/>
      <c r="J140" s="264">
        <v>0</v>
      </c>
      <c r="K140" s="244"/>
      <c r="L140" s="264">
        <v>0</v>
      </c>
    </row>
    <row r="141" spans="1:12" s="261" customFormat="1" ht="12.75" customHeight="1">
      <c r="A141" s="262" t="s">
        <v>101</v>
      </c>
      <c r="B141" s="449"/>
      <c r="C141" s="263">
        <v>0</v>
      </c>
      <c r="D141" s="263">
        <v>0</v>
      </c>
      <c r="E141" s="263">
        <v>0</v>
      </c>
      <c r="F141" s="263">
        <v>0</v>
      </c>
      <c r="G141" s="263">
        <v>0</v>
      </c>
      <c r="H141" s="263">
        <v>0</v>
      </c>
      <c r="I141" s="244"/>
      <c r="J141" s="264">
        <v>0</v>
      </c>
      <c r="K141" s="244"/>
      <c r="L141" s="264">
        <v>0</v>
      </c>
    </row>
    <row r="142" spans="1:12" s="261" customFormat="1" ht="12.75" customHeight="1">
      <c r="A142" s="262" t="s">
        <v>100</v>
      </c>
      <c r="B142" s="449"/>
      <c r="C142" s="263">
        <v>0</v>
      </c>
      <c r="D142" s="263">
        <v>0</v>
      </c>
      <c r="E142" s="263">
        <v>0</v>
      </c>
      <c r="F142" s="263">
        <v>0</v>
      </c>
      <c r="G142" s="263">
        <v>0</v>
      </c>
      <c r="H142" s="263">
        <v>0</v>
      </c>
      <c r="I142" s="244"/>
      <c r="J142" s="264">
        <v>0</v>
      </c>
      <c r="K142" s="244"/>
      <c r="L142" s="264">
        <v>0</v>
      </c>
    </row>
    <row r="143" spans="1:12" s="261" customFormat="1" ht="12.75" customHeight="1">
      <c r="A143" s="262" t="s">
        <v>99</v>
      </c>
      <c r="B143" s="449"/>
      <c r="C143" s="263">
        <v>0</v>
      </c>
      <c r="D143" s="263">
        <v>0</v>
      </c>
      <c r="E143" s="263">
        <v>0</v>
      </c>
      <c r="F143" s="263">
        <v>0</v>
      </c>
      <c r="G143" s="263">
        <v>0</v>
      </c>
      <c r="H143" s="263">
        <v>0</v>
      </c>
      <c r="I143" s="244"/>
      <c r="J143" s="264">
        <v>0</v>
      </c>
      <c r="K143" s="244"/>
      <c r="L143" s="264">
        <v>0</v>
      </c>
    </row>
    <row r="144" spans="1:12" s="261" customFormat="1" ht="12.75" customHeight="1">
      <c r="A144" s="262" t="s">
        <v>98</v>
      </c>
      <c r="B144" s="449"/>
      <c r="C144" s="263">
        <v>0</v>
      </c>
      <c r="D144" s="263">
        <v>0</v>
      </c>
      <c r="E144" s="263">
        <v>0</v>
      </c>
      <c r="F144" s="263">
        <v>0</v>
      </c>
      <c r="G144" s="263">
        <v>0</v>
      </c>
      <c r="H144" s="263">
        <v>0</v>
      </c>
      <c r="I144" s="244"/>
      <c r="J144" s="264">
        <v>0</v>
      </c>
      <c r="K144" s="244"/>
      <c r="L144" s="264">
        <v>0</v>
      </c>
    </row>
    <row r="145" spans="1:12" s="261" customFormat="1" ht="12.75" customHeight="1">
      <c r="A145" s="265"/>
      <c r="B145" s="449"/>
      <c r="C145" s="266">
        <f aca="true" t="shared" si="16" ref="C145:H145">SUM(C138:C144)</f>
        <v>0</v>
      </c>
      <c r="D145" s="266">
        <f t="shared" si="16"/>
        <v>0</v>
      </c>
      <c r="E145" s="266">
        <f t="shared" si="16"/>
        <v>0</v>
      </c>
      <c r="F145" s="266">
        <f t="shared" si="16"/>
        <v>0</v>
      </c>
      <c r="G145" s="266">
        <f t="shared" si="16"/>
        <v>0</v>
      </c>
      <c r="H145" s="267">
        <f t="shared" si="16"/>
        <v>0</v>
      </c>
      <c r="I145" s="244"/>
      <c r="J145" s="269">
        <f>SUM(J138:J144)</f>
        <v>0</v>
      </c>
      <c r="K145" s="244"/>
      <c r="L145" s="269">
        <f>SUM(L138:L144)</f>
        <v>0</v>
      </c>
    </row>
    <row r="146" spans="1:12" s="261" customFormat="1" ht="12.75" customHeight="1">
      <c r="A146" s="262" t="s">
        <v>104</v>
      </c>
      <c r="B146" s="449" t="s">
        <v>78</v>
      </c>
      <c r="C146" s="263">
        <v>0</v>
      </c>
      <c r="D146" s="263">
        <v>0</v>
      </c>
      <c r="E146" s="263">
        <v>0</v>
      </c>
      <c r="F146" s="263">
        <v>0</v>
      </c>
      <c r="G146" s="263">
        <v>0</v>
      </c>
      <c r="H146" s="263">
        <v>0</v>
      </c>
      <c r="I146" s="244"/>
      <c r="J146" s="264">
        <v>0</v>
      </c>
      <c r="K146" s="244"/>
      <c r="L146" s="264">
        <v>0</v>
      </c>
    </row>
    <row r="147" spans="1:12" s="261" customFormat="1" ht="12.75" customHeight="1">
      <c r="A147" s="262" t="s">
        <v>103</v>
      </c>
      <c r="B147" s="449"/>
      <c r="C147" s="263">
        <v>0</v>
      </c>
      <c r="D147" s="263">
        <v>0</v>
      </c>
      <c r="E147" s="263">
        <v>0</v>
      </c>
      <c r="F147" s="263">
        <v>0</v>
      </c>
      <c r="G147" s="263">
        <v>0</v>
      </c>
      <c r="H147" s="263">
        <v>0</v>
      </c>
      <c r="I147" s="244"/>
      <c r="J147" s="264">
        <v>0</v>
      </c>
      <c r="K147" s="244"/>
      <c r="L147" s="264">
        <v>0</v>
      </c>
    </row>
    <row r="148" spans="1:12" s="261" customFormat="1" ht="12.75" customHeight="1">
      <c r="A148" s="262" t="s">
        <v>102</v>
      </c>
      <c r="B148" s="449"/>
      <c r="C148" s="263">
        <v>0</v>
      </c>
      <c r="D148" s="263">
        <v>0</v>
      </c>
      <c r="E148" s="263">
        <v>0</v>
      </c>
      <c r="F148" s="263">
        <v>0</v>
      </c>
      <c r="G148" s="263">
        <v>0</v>
      </c>
      <c r="H148" s="263">
        <v>0</v>
      </c>
      <c r="I148" s="244"/>
      <c r="J148" s="264">
        <v>0</v>
      </c>
      <c r="K148" s="244"/>
      <c r="L148" s="264">
        <v>-43.50072914022711</v>
      </c>
    </row>
    <row r="149" spans="1:12" s="261" customFormat="1" ht="12.75" customHeight="1">
      <c r="A149" s="262" t="s">
        <v>101</v>
      </c>
      <c r="B149" s="449"/>
      <c r="C149" s="263">
        <v>42.928382124814306</v>
      </c>
      <c r="D149" s="263">
        <v>0</v>
      </c>
      <c r="E149" s="263">
        <v>42.928382124814306</v>
      </c>
      <c r="F149" s="263">
        <v>0</v>
      </c>
      <c r="G149" s="263">
        <v>0</v>
      </c>
      <c r="H149" s="263">
        <v>42.928382124814306</v>
      </c>
      <c r="I149" s="244"/>
      <c r="J149" s="264">
        <v>0</v>
      </c>
      <c r="K149" s="244"/>
      <c r="L149" s="264">
        <v>-12.176314387250592</v>
      </c>
    </row>
    <row r="150" spans="1:12" s="261" customFormat="1" ht="12.75" customHeight="1">
      <c r="A150" s="262" t="s">
        <v>100</v>
      </c>
      <c r="B150" s="449"/>
      <c r="C150" s="263">
        <v>0</v>
      </c>
      <c r="D150" s="263">
        <v>0</v>
      </c>
      <c r="E150" s="263">
        <v>0</v>
      </c>
      <c r="F150" s="263">
        <v>0</v>
      </c>
      <c r="G150" s="263">
        <v>0</v>
      </c>
      <c r="H150" s="263">
        <v>0</v>
      </c>
      <c r="I150" s="244"/>
      <c r="J150" s="264">
        <v>0</v>
      </c>
      <c r="K150" s="244"/>
      <c r="L150" s="264">
        <v>0.5032275863600688</v>
      </c>
    </row>
    <row r="151" spans="1:12" s="261" customFormat="1" ht="12.75" customHeight="1">
      <c r="A151" s="262" t="s">
        <v>99</v>
      </c>
      <c r="B151" s="449"/>
      <c r="C151" s="263">
        <v>7.8895730274502</v>
      </c>
      <c r="D151" s="263">
        <v>0</v>
      </c>
      <c r="E151" s="263">
        <v>7.8895730274502</v>
      </c>
      <c r="F151" s="263">
        <v>0</v>
      </c>
      <c r="G151" s="263">
        <v>0</v>
      </c>
      <c r="H151" s="263">
        <v>7.8895730274502</v>
      </c>
      <c r="I151" s="244"/>
      <c r="J151" s="264">
        <v>0.33712509500289145</v>
      </c>
      <c r="K151" s="244"/>
      <c r="L151" s="264">
        <v>-7.340335936187598</v>
      </c>
    </row>
    <row r="152" spans="1:12" s="261" customFormat="1" ht="12.75" customHeight="1">
      <c r="A152" s="262" t="s">
        <v>98</v>
      </c>
      <c r="B152" s="449"/>
      <c r="C152" s="263">
        <v>0</v>
      </c>
      <c r="D152" s="263">
        <v>0</v>
      </c>
      <c r="E152" s="263">
        <v>0</v>
      </c>
      <c r="F152" s="263">
        <v>0</v>
      </c>
      <c r="G152" s="263">
        <v>0</v>
      </c>
      <c r="H152" s="263">
        <v>0</v>
      </c>
      <c r="I152" s="244"/>
      <c r="J152" s="264">
        <v>0</v>
      </c>
      <c r="K152" s="244"/>
      <c r="L152" s="264">
        <v>0</v>
      </c>
    </row>
    <row r="153" spans="1:12" s="261" customFormat="1" ht="12.75" customHeight="1">
      <c r="A153" s="265"/>
      <c r="B153" s="449"/>
      <c r="C153" s="266">
        <f aca="true" t="shared" si="17" ref="C153:H153">SUM(C146:C152)</f>
        <v>50.8179551522645</v>
      </c>
      <c r="D153" s="266">
        <f t="shared" si="17"/>
        <v>0</v>
      </c>
      <c r="E153" s="266">
        <f t="shared" si="17"/>
        <v>50.8179551522645</v>
      </c>
      <c r="F153" s="266">
        <f t="shared" si="17"/>
        <v>0</v>
      </c>
      <c r="G153" s="266">
        <f t="shared" si="17"/>
        <v>0</v>
      </c>
      <c r="H153" s="267">
        <f t="shared" si="17"/>
        <v>50.8179551522645</v>
      </c>
      <c r="I153" s="244"/>
      <c r="J153" s="269">
        <f>SUM(J146:J152)</f>
        <v>0.33712509500289145</v>
      </c>
      <c r="K153" s="244"/>
      <c r="L153" s="269">
        <f>SUM(L146:L152)</f>
        <v>-62.51415187730523</v>
      </c>
    </row>
    <row r="154" spans="1:12" s="261" customFormat="1" ht="12.75" customHeight="1">
      <c r="A154" s="262" t="s">
        <v>104</v>
      </c>
      <c r="B154" s="449" t="s">
        <v>79</v>
      </c>
      <c r="C154" s="263">
        <v>0</v>
      </c>
      <c r="D154" s="263">
        <v>0</v>
      </c>
      <c r="E154" s="263">
        <v>0</v>
      </c>
      <c r="F154" s="263">
        <v>0</v>
      </c>
      <c r="G154" s="263">
        <v>0</v>
      </c>
      <c r="H154" s="263">
        <v>0</v>
      </c>
      <c r="I154" s="244"/>
      <c r="J154" s="264">
        <v>-1.7079187917528706</v>
      </c>
      <c r="K154" s="244"/>
      <c r="L154" s="264">
        <v>0</v>
      </c>
    </row>
    <row r="155" spans="1:12" s="261" customFormat="1" ht="12.75" customHeight="1">
      <c r="A155" s="262" t="s">
        <v>103</v>
      </c>
      <c r="B155" s="449"/>
      <c r="C155" s="263">
        <v>0</v>
      </c>
      <c r="D155" s="263">
        <v>0</v>
      </c>
      <c r="E155" s="263">
        <v>0</v>
      </c>
      <c r="F155" s="263">
        <v>0</v>
      </c>
      <c r="G155" s="263">
        <v>0</v>
      </c>
      <c r="H155" s="263">
        <v>0</v>
      </c>
      <c r="I155" s="244"/>
      <c r="J155" s="264">
        <v>4.02003715332024</v>
      </c>
      <c r="K155" s="244"/>
      <c r="L155" s="264">
        <v>0</v>
      </c>
    </row>
    <row r="156" spans="1:12" s="261" customFormat="1" ht="12.75" customHeight="1">
      <c r="A156" s="262" t="s">
        <v>102</v>
      </c>
      <c r="B156" s="449"/>
      <c r="C156" s="263">
        <v>0</v>
      </c>
      <c r="D156" s="263">
        <v>0</v>
      </c>
      <c r="E156" s="263">
        <v>0</v>
      </c>
      <c r="F156" s="263">
        <v>0</v>
      </c>
      <c r="G156" s="263">
        <v>0</v>
      </c>
      <c r="H156" s="263">
        <v>0</v>
      </c>
      <c r="I156" s="244"/>
      <c r="J156" s="264">
        <v>3.0932647676205045</v>
      </c>
      <c r="K156" s="244"/>
      <c r="L156" s="264">
        <v>0</v>
      </c>
    </row>
    <row r="157" spans="1:12" s="261" customFormat="1" ht="12.75" customHeight="1">
      <c r="A157" s="262" t="s">
        <v>101</v>
      </c>
      <c r="B157" s="449"/>
      <c r="C157" s="263">
        <v>0</v>
      </c>
      <c r="D157" s="263">
        <v>0</v>
      </c>
      <c r="E157" s="263">
        <v>0</v>
      </c>
      <c r="F157" s="263">
        <v>0</v>
      </c>
      <c r="G157" s="263">
        <v>0</v>
      </c>
      <c r="H157" s="263">
        <v>0</v>
      </c>
      <c r="I157" s="244"/>
      <c r="J157" s="264">
        <v>2.211779703345497</v>
      </c>
      <c r="K157" s="244"/>
      <c r="L157" s="264">
        <v>0</v>
      </c>
    </row>
    <row r="158" spans="1:12" s="261" customFormat="1" ht="12.75" customHeight="1">
      <c r="A158" s="262" t="s">
        <v>100</v>
      </c>
      <c r="B158" s="449"/>
      <c r="C158" s="263">
        <v>0</v>
      </c>
      <c r="D158" s="263">
        <v>0</v>
      </c>
      <c r="E158" s="263">
        <v>0</v>
      </c>
      <c r="F158" s="263">
        <v>0</v>
      </c>
      <c r="G158" s="263">
        <v>0</v>
      </c>
      <c r="H158" s="263">
        <v>0</v>
      </c>
      <c r="I158" s="244"/>
      <c r="J158" s="264">
        <v>-1.239789753133092</v>
      </c>
      <c r="K158" s="244"/>
      <c r="L158" s="264">
        <v>0</v>
      </c>
    </row>
    <row r="159" spans="1:12" s="261" customFormat="1" ht="12.75" customHeight="1">
      <c r="A159" s="262" t="s">
        <v>99</v>
      </c>
      <c r="B159" s="449"/>
      <c r="C159" s="263">
        <v>0.0010266940375000002</v>
      </c>
      <c r="D159" s="263">
        <v>0</v>
      </c>
      <c r="E159" s="263">
        <v>0</v>
      </c>
      <c r="F159" s="263">
        <v>0</v>
      </c>
      <c r="G159" s="263">
        <v>0</v>
      </c>
      <c r="H159" s="263">
        <v>0</v>
      </c>
      <c r="I159" s="244"/>
      <c r="J159" s="264">
        <v>4.92969930260333</v>
      </c>
      <c r="K159" s="244"/>
      <c r="L159" s="264">
        <v>0</v>
      </c>
    </row>
    <row r="160" spans="1:12" s="261" customFormat="1" ht="12.75" customHeight="1">
      <c r="A160" s="262" t="s">
        <v>98</v>
      </c>
      <c r="B160" s="449"/>
      <c r="C160" s="263">
        <v>0</v>
      </c>
      <c r="D160" s="263">
        <v>0</v>
      </c>
      <c r="E160" s="263">
        <v>0</v>
      </c>
      <c r="F160" s="263">
        <v>0</v>
      </c>
      <c r="G160" s="263">
        <v>0</v>
      </c>
      <c r="H160" s="263">
        <v>0</v>
      </c>
      <c r="I160" s="244"/>
      <c r="J160" s="264">
        <v>-11.274986939403817</v>
      </c>
      <c r="K160" s="244"/>
      <c r="L160" s="264">
        <v>0</v>
      </c>
    </row>
    <row r="161" spans="1:12" s="261" customFormat="1" ht="12.75" customHeight="1">
      <c r="A161" s="265"/>
      <c r="B161" s="449"/>
      <c r="C161" s="266">
        <f aca="true" t="shared" si="18" ref="C161:H161">SUM(C154:C160)</f>
        <v>0.0010266940375000002</v>
      </c>
      <c r="D161" s="266">
        <f t="shared" si="18"/>
        <v>0</v>
      </c>
      <c r="E161" s="266">
        <f t="shared" si="18"/>
        <v>0</v>
      </c>
      <c r="F161" s="266">
        <f t="shared" si="18"/>
        <v>0</v>
      </c>
      <c r="G161" s="266">
        <f t="shared" si="18"/>
        <v>0</v>
      </c>
      <c r="H161" s="267">
        <f t="shared" si="18"/>
        <v>0</v>
      </c>
      <c r="I161" s="244"/>
      <c r="J161" s="269">
        <f>SUM(J154:J160)</f>
        <v>0.03208544259979185</v>
      </c>
      <c r="K161" s="244"/>
      <c r="L161" s="269">
        <f>SUM(L154:L160)</f>
        <v>0</v>
      </c>
    </row>
    <row r="162" spans="1:12" s="261" customFormat="1" ht="12.75" customHeight="1">
      <c r="A162" s="262" t="s">
        <v>104</v>
      </c>
      <c r="B162" s="449" t="s">
        <v>80</v>
      </c>
      <c r="C162" s="263">
        <v>0</v>
      </c>
      <c r="D162" s="263">
        <v>0</v>
      </c>
      <c r="E162" s="263">
        <v>0</v>
      </c>
      <c r="F162" s="263">
        <v>0</v>
      </c>
      <c r="G162" s="263">
        <v>0</v>
      </c>
      <c r="H162" s="263">
        <v>0</v>
      </c>
      <c r="I162" s="244"/>
      <c r="J162" s="264">
        <v>1.7214772681217543</v>
      </c>
      <c r="K162" s="244"/>
      <c r="L162" s="264">
        <v>0</v>
      </c>
    </row>
    <row r="163" spans="1:12" s="261" customFormat="1" ht="12.75" customHeight="1">
      <c r="A163" s="262" t="s">
        <v>103</v>
      </c>
      <c r="B163" s="449"/>
      <c r="C163" s="263">
        <v>0</v>
      </c>
      <c r="D163" s="263">
        <v>0</v>
      </c>
      <c r="E163" s="263">
        <v>0</v>
      </c>
      <c r="F163" s="263">
        <v>0</v>
      </c>
      <c r="G163" s="263">
        <v>0</v>
      </c>
      <c r="H163" s="263">
        <v>0</v>
      </c>
      <c r="I163" s="244"/>
      <c r="J163" s="264">
        <v>0</v>
      </c>
      <c r="K163" s="244"/>
      <c r="L163" s="264">
        <v>0</v>
      </c>
    </row>
    <row r="164" spans="1:12" s="261" customFormat="1" ht="12.75" customHeight="1">
      <c r="A164" s="262" t="s">
        <v>102</v>
      </c>
      <c r="B164" s="449"/>
      <c r="C164" s="263">
        <v>0</v>
      </c>
      <c r="D164" s="263">
        <v>0</v>
      </c>
      <c r="E164" s="263">
        <v>0</v>
      </c>
      <c r="F164" s="263">
        <v>0</v>
      </c>
      <c r="G164" s="263">
        <v>0</v>
      </c>
      <c r="H164" s="263">
        <v>0</v>
      </c>
      <c r="I164" s="244"/>
      <c r="J164" s="264">
        <v>0</v>
      </c>
      <c r="K164" s="244"/>
      <c r="L164" s="264">
        <v>0</v>
      </c>
    </row>
    <row r="165" spans="1:12" s="261" customFormat="1" ht="12.75" customHeight="1">
      <c r="A165" s="262" t="s">
        <v>101</v>
      </c>
      <c r="B165" s="449"/>
      <c r="C165" s="263">
        <v>0</v>
      </c>
      <c r="D165" s="263">
        <v>0</v>
      </c>
      <c r="E165" s="263">
        <v>0</v>
      </c>
      <c r="F165" s="263">
        <v>0</v>
      </c>
      <c r="G165" s="263">
        <v>0</v>
      </c>
      <c r="H165" s="263">
        <v>0</v>
      </c>
      <c r="I165" s="244"/>
      <c r="J165" s="264">
        <v>0</v>
      </c>
      <c r="K165" s="244"/>
      <c r="L165" s="264">
        <v>0</v>
      </c>
    </row>
    <row r="166" spans="1:12" s="261" customFormat="1" ht="12.75" customHeight="1">
      <c r="A166" s="262" t="s">
        <v>100</v>
      </c>
      <c r="B166" s="449"/>
      <c r="C166" s="263">
        <v>0</v>
      </c>
      <c r="D166" s="263">
        <v>0</v>
      </c>
      <c r="E166" s="263">
        <v>0</v>
      </c>
      <c r="F166" s="263">
        <v>0</v>
      </c>
      <c r="G166" s="263">
        <v>0</v>
      </c>
      <c r="H166" s="263">
        <v>0</v>
      </c>
      <c r="I166" s="244"/>
      <c r="J166" s="264">
        <v>0</v>
      </c>
      <c r="K166" s="244"/>
      <c r="L166" s="264">
        <v>0</v>
      </c>
    </row>
    <row r="167" spans="1:12" s="261" customFormat="1" ht="12.75" customHeight="1">
      <c r="A167" s="262" t="s">
        <v>99</v>
      </c>
      <c r="B167" s="449"/>
      <c r="C167" s="263">
        <v>0</v>
      </c>
      <c r="D167" s="263">
        <v>0</v>
      </c>
      <c r="E167" s="263">
        <v>0</v>
      </c>
      <c r="F167" s="263">
        <v>0</v>
      </c>
      <c r="G167" s="263">
        <v>0</v>
      </c>
      <c r="H167" s="263">
        <v>0</v>
      </c>
      <c r="I167" s="244"/>
      <c r="J167" s="264">
        <v>0</v>
      </c>
      <c r="K167" s="244"/>
      <c r="L167" s="264">
        <v>0</v>
      </c>
    </row>
    <row r="168" spans="1:12" s="261" customFormat="1" ht="12.75" customHeight="1">
      <c r="A168" s="262" t="s">
        <v>98</v>
      </c>
      <c r="B168" s="449"/>
      <c r="C168" s="263">
        <v>0</v>
      </c>
      <c r="D168" s="263">
        <v>0</v>
      </c>
      <c r="E168" s="263">
        <v>0</v>
      </c>
      <c r="F168" s="263">
        <v>0</v>
      </c>
      <c r="G168" s="263">
        <v>0</v>
      </c>
      <c r="H168" s="263">
        <v>0</v>
      </c>
      <c r="I168" s="244"/>
      <c r="J168" s="264">
        <v>0</v>
      </c>
      <c r="K168" s="244"/>
      <c r="L168" s="264">
        <v>0</v>
      </c>
    </row>
    <row r="169" spans="1:12" s="261" customFormat="1" ht="12.75" customHeight="1">
      <c r="A169" s="265"/>
      <c r="B169" s="449"/>
      <c r="C169" s="266">
        <f aca="true" t="shared" si="19" ref="C169:H169">SUM(C162:C168)</f>
        <v>0</v>
      </c>
      <c r="D169" s="266">
        <f t="shared" si="19"/>
        <v>0</v>
      </c>
      <c r="E169" s="266">
        <f t="shared" si="19"/>
        <v>0</v>
      </c>
      <c r="F169" s="266">
        <f t="shared" si="19"/>
        <v>0</v>
      </c>
      <c r="G169" s="266">
        <f t="shared" si="19"/>
        <v>0</v>
      </c>
      <c r="H169" s="267">
        <f t="shared" si="19"/>
        <v>0</v>
      </c>
      <c r="I169" s="244"/>
      <c r="J169" s="269">
        <f>SUM(J162:J168)</f>
        <v>1.7214772681217543</v>
      </c>
      <c r="K169" s="244"/>
      <c r="L169" s="269">
        <f>SUM(L162:L168)</f>
        <v>0</v>
      </c>
    </row>
    <row r="170" spans="1:12" s="261" customFormat="1" ht="12.75" customHeight="1">
      <c r="A170" s="262" t="s">
        <v>104</v>
      </c>
      <c r="B170" s="449" t="s">
        <v>81</v>
      </c>
      <c r="C170" s="263">
        <v>562.1305031210532</v>
      </c>
      <c r="D170" s="263">
        <v>0</v>
      </c>
      <c r="E170" s="263">
        <v>0</v>
      </c>
      <c r="F170" s="263">
        <v>0</v>
      </c>
      <c r="G170" s="263">
        <v>0</v>
      </c>
      <c r="H170" s="263">
        <v>0</v>
      </c>
      <c r="I170" s="244"/>
      <c r="J170" s="264">
        <v>246.1824294353371</v>
      </c>
      <c r="K170" s="244"/>
      <c r="L170" s="264">
        <v>0</v>
      </c>
    </row>
    <row r="171" spans="1:12" s="261" customFormat="1" ht="12.75" customHeight="1">
      <c r="A171" s="262" t="s">
        <v>103</v>
      </c>
      <c r="B171" s="449"/>
      <c r="C171" s="263">
        <v>78.067079579677</v>
      </c>
      <c r="D171" s="263">
        <v>0</v>
      </c>
      <c r="E171" s="263">
        <v>69.57426813491969</v>
      </c>
      <c r="F171" s="263">
        <v>0</v>
      </c>
      <c r="G171" s="263">
        <v>0</v>
      </c>
      <c r="H171" s="263">
        <v>69.57426813491969</v>
      </c>
      <c r="I171" s="244"/>
      <c r="J171" s="264">
        <v>-127.26222561649837</v>
      </c>
      <c r="K171" s="244"/>
      <c r="L171" s="264">
        <v>-0.08024603526060001</v>
      </c>
    </row>
    <row r="172" spans="1:12" s="261" customFormat="1" ht="12.75" customHeight="1">
      <c r="A172" s="262" t="s">
        <v>102</v>
      </c>
      <c r="B172" s="449"/>
      <c r="C172" s="263">
        <v>26.521834192669207</v>
      </c>
      <c r="D172" s="263">
        <v>0</v>
      </c>
      <c r="E172" s="263">
        <v>13.126854429901606</v>
      </c>
      <c r="F172" s="263">
        <v>0</v>
      </c>
      <c r="G172" s="263">
        <v>0</v>
      </c>
      <c r="H172" s="263">
        <v>13.126854429901606</v>
      </c>
      <c r="I172" s="244"/>
      <c r="J172" s="264">
        <v>39.591723547530975</v>
      </c>
      <c r="K172" s="244"/>
      <c r="L172" s="264">
        <v>0</v>
      </c>
    </row>
    <row r="173" spans="1:12" s="261" customFormat="1" ht="12.75" customHeight="1">
      <c r="A173" s="262" t="s">
        <v>101</v>
      </c>
      <c r="B173" s="449"/>
      <c r="C173" s="263">
        <v>139.5720441254446</v>
      </c>
      <c r="D173" s="263">
        <v>0</v>
      </c>
      <c r="E173" s="263">
        <v>0</v>
      </c>
      <c r="F173" s="263">
        <v>0</v>
      </c>
      <c r="G173" s="263">
        <v>0</v>
      </c>
      <c r="H173" s="263">
        <v>0</v>
      </c>
      <c r="I173" s="244"/>
      <c r="J173" s="264">
        <v>100.28516220329689</v>
      </c>
      <c r="K173" s="244"/>
      <c r="L173" s="264">
        <v>-14.395679888221792</v>
      </c>
    </row>
    <row r="174" spans="1:12" s="261" customFormat="1" ht="12.75" customHeight="1">
      <c r="A174" s="262" t="s">
        <v>100</v>
      </c>
      <c r="B174" s="449"/>
      <c r="C174" s="263">
        <v>1387.1610281298258</v>
      </c>
      <c r="D174" s="263">
        <v>0</v>
      </c>
      <c r="E174" s="263">
        <v>1119.8366551313336</v>
      </c>
      <c r="F174" s="263">
        <v>0</v>
      </c>
      <c r="G174" s="263">
        <v>0</v>
      </c>
      <c r="H174" s="263">
        <v>1119.8366551313336</v>
      </c>
      <c r="I174" s="244"/>
      <c r="J174" s="264">
        <v>689.7848714744252</v>
      </c>
      <c r="K174" s="244"/>
      <c r="L174" s="264">
        <v>-172.8736868766046</v>
      </c>
    </row>
    <row r="175" spans="1:12" s="261" customFormat="1" ht="12.75" customHeight="1">
      <c r="A175" s="262" t="s">
        <v>99</v>
      </c>
      <c r="B175" s="449"/>
      <c r="C175" s="263">
        <v>212.0957742042986</v>
      </c>
      <c r="D175" s="263">
        <v>0</v>
      </c>
      <c r="E175" s="263">
        <v>0</v>
      </c>
      <c r="F175" s="263">
        <v>0</v>
      </c>
      <c r="G175" s="263">
        <v>0</v>
      </c>
      <c r="H175" s="263">
        <v>0</v>
      </c>
      <c r="I175" s="244"/>
      <c r="J175" s="264">
        <v>-537.6795976289773</v>
      </c>
      <c r="K175" s="244"/>
      <c r="L175" s="264">
        <v>-49.8357175516156</v>
      </c>
    </row>
    <row r="176" spans="1:12" s="261" customFormat="1" ht="12.75" customHeight="1">
      <c r="A176" s="262" t="s">
        <v>98</v>
      </c>
      <c r="B176" s="449"/>
      <c r="C176" s="263">
        <v>80.8680681854603</v>
      </c>
      <c r="D176" s="263">
        <v>0</v>
      </c>
      <c r="E176" s="263">
        <v>0</v>
      </c>
      <c r="F176" s="263">
        <v>0</v>
      </c>
      <c r="G176" s="263">
        <v>0</v>
      </c>
      <c r="H176" s="263">
        <v>0</v>
      </c>
      <c r="I176" s="244"/>
      <c r="J176" s="264">
        <v>-145.08590247300526</v>
      </c>
      <c r="K176" s="244"/>
      <c r="L176" s="264">
        <v>0</v>
      </c>
    </row>
    <row r="177" spans="1:12" s="261" customFormat="1" ht="12.75" customHeight="1">
      <c r="A177" s="265"/>
      <c r="B177" s="449"/>
      <c r="C177" s="266">
        <f aca="true" t="shared" si="20" ref="C177:H177">SUM(C170:C176)</f>
        <v>2486.416331538429</v>
      </c>
      <c r="D177" s="266">
        <f t="shared" si="20"/>
        <v>0</v>
      </c>
      <c r="E177" s="266">
        <f t="shared" si="20"/>
        <v>1202.537777696155</v>
      </c>
      <c r="F177" s="266">
        <f t="shared" si="20"/>
        <v>0</v>
      </c>
      <c r="G177" s="266">
        <f t="shared" si="20"/>
        <v>0</v>
      </c>
      <c r="H177" s="267">
        <f t="shared" si="20"/>
        <v>1202.537777696155</v>
      </c>
      <c r="I177" s="244"/>
      <c r="J177" s="269">
        <f>SUM(J170:J176)</f>
        <v>265.8164609421093</v>
      </c>
      <c r="K177" s="244"/>
      <c r="L177" s="269">
        <f>SUM(L170:L176)</f>
        <v>-237.18533035170262</v>
      </c>
    </row>
    <row r="178" spans="1:12" s="261" customFormat="1" ht="12.75" customHeight="1">
      <c r="A178" s="270" t="s">
        <v>104</v>
      </c>
      <c r="B178" s="460" t="s">
        <v>90</v>
      </c>
      <c r="C178" s="263">
        <v>0</v>
      </c>
      <c r="D178" s="263">
        <v>0</v>
      </c>
      <c r="E178" s="263">
        <v>0</v>
      </c>
      <c r="F178" s="263">
        <v>0</v>
      </c>
      <c r="G178" s="263">
        <v>0</v>
      </c>
      <c r="H178" s="263">
        <v>0</v>
      </c>
      <c r="I178" s="244"/>
      <c r="J178" s="264">
        <v>10.810354429069605</v>
      </c>
      <c r="K178" s="244"/>
      <c r="L178" s="264">
        <v>0</v>
      </c>
    </row>
    <row r="179" spans="1:12" s="261" customFormat="1" ht="12.75" customHeight="1">
      <c r="A179" s="262" t="s">
        <v>103</v>
      </c>
      <c r="B179" s="449"/>
      <c r="C179" s="263">
        <v>0</v>
      </c>
      <c r="D179" s="263">
        <v>0</v>
      </c>
      <c r="E179" s="263">
        <v>0</v>
      </c>
      <c r="F179" s="263">
        <v>0</v>
      </c>
      <c r="G179" s="263">
        <v>0</v>
      </c>
      <c r="H179" s="263">
        <v>0</v>
      </c>
      <c r="I179" s="244"/>
      <c r="J179" s="264">
        <v>-38.46520681814428</v>
      </c>
      <c r="K179" s="244"/>
      <c r="L179" s="264">
        <v>0</v>
      </c>
    </row>
    <row r="180" spans="1:12" s="261" customFormat="1" ht="12.75" customHeight="1">
      <c r="A180" s="262" t="s">
        <v>102</v>
      </c>
      <c r="B180" s="449"/>
      <c r="C180" s="263">
        <v>0.8588948016068</v>
      </c>
      <c r="D180" s="263">
        <v>0</v>
      </c>
      <c r="E180" s="263">
        <v>0.8588948016068</v>
      </c>
      <c r="F180" s="263">
        <v>0</v>
      </c>
      <c r="G180" s="263">
        <v>0</v>
      </c>
      <c r="H180" s="263">
        <v>0.8588948016068</v>
      </c>
      <c r="I180" s="244"/>
      <c r="J180" s="264">
        <v>-189.18545801853332</v>
      </c>
      <c r="K180" s="244"/>
      <c r="L180" s="264">
        <v>-59.718070399840805</v>
      </c>
    </row>
    <row r="181" spans="1:12" s="261" customFormat="1" ht="12.75" customHeight="1">
      <c r="A181" s="262" t="s">
        <v>101</v>
      </c>
      <c r="B181" s="449"/>
      <c r="C181" s="263">
        <v>0</v>
      </c>
      <c r="D181" s="263">
        <v>0</v>
      </c>
      <c r="E181" s="263">
        <v>0</v>
      </c>
      <c r="F181" s="263">
        <v>0</v>
      </c>
      <c r="G181" s="263">
        <v>0</v>
      </c>
      <c r="H181" s="263">
        <v>0</v>
      </c>
      <c r="I181" s="244"/>
      <c r="J181" s="264">
        <v>2.324778076681966</v>
      </c>
      <c r="K181" s="244"/>
      <c r="L181" s="264">
        <v>37.888356108498016</v>
      </c>
    </row>
    <row r="182" spans="1:12" s="261" customFormat="1" ht="12.75" customHeight="1">
      <c r="A182" s="262" t="s">
        <v>100</v>
      </c>
      <c r="B182" s="449"/>
      <c r="C182" s="263">
        <v>72.4493801345819</v>
      </c>
      <c r="D182" s="263">
        <v>0</v>
      </c>
      <c r="E182" s="263">
        <v>72.4493801345819</v>
      </c>
      <c r="F182" s="263">
        <v>0</v>
      </c>
      <c r="G182" s="263">
        <v>0</v>
      </c>
      <c r="H182" s="263">
        <v>72.4493801345819</v>
      </c>
      <c r="I182" s="244"/>
      <c r="J182" s="264">
        <v>8.880262216926415</v>
      </c>
      <c r="K182" s="244"/>
      <c r="L182" s="264">
        <v>-25.304056946593008</v>
      </c>
    </row>
    <row r="183" spans="1:12" s="261" customFormat="1" ht="12.75" customHeight="1">
      <c r="A183" s="262" t="s">
        <v>99</v>
      </c>
      <c r="B183" s="449"/>
      <c r="C183" s="263">
        <v>2.7551260759697</v>
      </c>
      <c r="D183" s="263">
        <v>0</v>
      </c>
      <c r="E183" s="263">
        <v>2.7551260759697</v>
      </c>
      <c r="F183" s="263">
        <v>0</v>
      </c>
      <c r="G183" s="263">
        <v>0</v>
      </c>
      <c r="H183" s="263">
        <v>2.7551260759697</v>
      </c>
      <c r="I183" s="244"/>
      <c r="J183" s="264">
        <v>-8.908331899516847</v>
      </c>
      <c r="K183" s="244"/>
      <c r="L183" s="264">
        <v>14.474497715327594</v>
      </c>
    </row>
    <row r="184" spans="1:12" s="261" customFormat="1" ht="12.75" customHeight="1">
      <c r="A184" s="262" t="s">
        <v>98</v>
      </c>
      <c r="B184" s="449"/>
      <c r="C184" s="263">
        <v>0</v>
      </c>
      <c r="D184" s="263">
        <v>0</v>
      </c>
      <c r="E184" s="263">
        <v>0</v>
      </c>
      <c r="F184" s="263">
        <v>0</v>
      </c>
      <c r="G184" s="263">
        <v>0</v>
      </c>
      <c r="H184" s="263">
        <v>0</v>
      </c>
      <c r="I184" s="244"/>
      <c r="J184" s="264">
        <v>143.7052750104177</v>
      </c>
      <c r="K184" s="244"/>
      <c r="L184" s="264">
        <v>0</v>
      </c>
    </row>
    <row r="185" spans="1:12" s="261" customFormat="1" ht="12.75" customHeight="1">
      <c r="A185" s="265"/>
      <c r="B185" s="449"/>
      <c r="C185" s="266">
        <f aca="true" t="shared" si="21" ref="C185:H185">SUM(C178:C184)</f>
        <v>76.0634010121584</v>
      </c>
      <c r="D185" s="266">
        <f t="shared" si="21"/>
        <v>0</v>
      </c>
      <c r="E185" s="266">
        <f t="shared" si="21"/>
        <v>76.0634010121584</v>
      </c>
      <c r="F185" s="266">
        <f t="shared" si="21"/>
        <v>0</v>
      </c>
      <c r="G185" s="266">
        <f t="shared" si="21"/>
        <v>0</v>
      </c>
      <c r="H185" s="267">
        <f t="shared" si="21"/>
        <v>76.0634010121584</v>
      </c>
      <c r="I185" s="244"/>
      <c r="J185" s="269">
        <f>SUM(J178:J184)</f>
        <v>-70.83832700309875</v>
      </c>
      <c r="K185" s="244"/>
      <c r="L185" s="269">
        <f>SUM(L178:L184)</f>
        <v>-32.6592735226082</v>
      </c>
    </row>
    <row r="186" spans="1:12" s="261" customFormat="1" ht="12.75" customHeight="1">
      <c r="A186" s="262" t="s">
        <v>104</v>
      </c>
      <c r="B186" s="449" t="s">
        <v>82</v>
      </c>
      <c r="C186" s="263">
        <v>0</v>
      </c>
      <c r="D186" s="263">
        <v>0</v>
      </c>
      <c r="E186" s="263">
        <v>0</v>
      </c>
      <c r="F186" s="263">
        <v>0</v>
      </c>
      <c r="G186" s="263">
        <v>0</v>
      </c>
      <c r="H186" s="263">
        <v>0</v>
      </c>
      <c r="I186" s="244"/>
      <c r="J186" s="264">
        <v>-37.09236631160225</v>
      </c>
      <c r="K186" s="244"/>
      <c r="L186" s="264">
        <v>11.217842775482303</v>
      </c>
    </row>
    <row r="187" spans="1:12" s="261" customFormat="1" ht="12.75" customHeight="1">
      <c r="A187" s="262" t="s">
        <v>103</v>
      </c>
      <c r="B187" s="449"/>
      <c r="C187" s="263">
        <v>10.2289673734274</v>
      </c>
      <c r="D187" s="263">
        <v>0</v>
      </c>
      <c r="E187" s="263">
        <v>7.351900200776798</v>
      </c>
      <c r="F187" s="263">
        <v>0</v>
      </c>
      <c r="G187" s="263">
        <v>0</v>
      </c>
      <c r="H187" s="263">
        <v>7.351900200776798</v>
      </c>
      <c r="I187" s="244"/>
      <c r="J187" s="264">
        <v>0</v>
      </c>
      <c r="K187" s="244"/>
      <c r="L187" s="264">
        <v>-6.952391313953889</v>
      </c>
    </row>
    <row r="188" spans="1:12" s="261" customFormat="1" ht="12.75" customHeight="1">
      <c r="A188" s="262" t="s">
        <v>102</v>
      </c>
      <c r="B188" s="449"/>
      <c r="C188" s="263">
        <v>8.736026753278901</v>
      </c>
      <c r="D188" s="263">
        <v>0</v>
      </c>
      <c r="E188" s="263">
        <v>4.1320695468215</v>
      </c>
      <c r="F188" s="263">
        <v>0</v>
      </c>
      <c r="G188" s="263">
        <v>0</v>
      </c>
      <c r="H188" s="263">
        <v>4.1320695468215</v>
      </c>
      <c r="I188" s="244"/>
      <c r="J188" s="264">
        <v>0</v>
      </c>
      <c r="K188" s="244"/>
      <c r="L188" s="264">
        <v>93.78207341209779</v>
      </c>
    </row>
    <row r="189" spans="1:12" s="261" customFormat="1" ht="12.75" customHeight="1">
      <c r="A189" s="262" t="s">
        <v>101</v>
      </c>
      <c r="B189" s="449"/>
      <c r="C189" s="263">
        <v>30.122149837249506</v>
      </c>
      <c r="D189" s="263">
        <v>0</v>
      </c>
      <c r="E189" s="263">
        <v>0</v>
      </c>
      <c r="F189" s="263">
        <v>0</v>
      </c>
      <c r="G189" s="263">
        <v>0</v>
      </c>
      <c r="H189" s="263">
        <v>0</v>
      </c>
      <c r="I189" s="244"/>
      <c r="J189" s="264">
        <v>0</v>
      </c>
      <c r="K189" s="244"/>
      <c r="L189" s="264">
        <v>-43.11028391415971</v>
      </c>
    </row>
    <row r="190" spans="1:12" s="261" customFormat="1" ht="12.75" customHeight="1">
      <c r="A190" s="262" t="s">
        <v>100</v>
      </c>
      <c r="B190" s="449"/>
      <c r="C190" s="263">
        <v>19.1803575805808</v>
      </c>
      <c r="D190" s="263">
        <v>0</v>
      </c>
      <c r="E190" s="263">
        <v>0</v>
      </c>
      <c r="F190" s="263">
        <v>0</v>
      </c>
      <c r="G190" s="263">
        <v>0</v>
      </c>
      <c r="H190" s="263">
        <v>0</v>
      </c>
      <c r="I190" s="244"/>
      <c r="J190" s="264">
        <v>0</v>
      </c>
      <c r="K190" s="244"/>
      <c r="L190" s="264">
        <v>-26.142594939589316</v>
      </c>
    </row>
    <row r="191" spans="1:12" s="261" customFormat="1" ht="12.75" customHeight="1">
      <c r="A191" s="262" t="s">
        <v>99</v>
      </c>
      <c r="B191" s="449"/>
      <c r="C191" s="263">
        <v>33.21281448052191</v>
      </c>
      <c r="D191" s="263">
        <v>0</v>
      </c>
      <c r="E191" s="263">
        <v>0</v>
      </c>
      <c r="F191" s="263">
        <v>0</v>
      </c>
      <c r="G191" s="263">
        <v>0</v>
      </c>
      <c r="H191" s="263">
        <v>0</v>
      </c>
      <c r="I191" s="244"/>
      <c r="J191" s="264">
        <v>0</v>
      </c>
      <c r="K191" s="244"/>
      <c r="L191" s="264">
        <v>-21.665999600560305</v>
      </c>
    </row>
    <row r="192" spans="1:12" s="261" customFormat="1" ht="12.75" customHeight="1">
      <c r="A192" s="262" t="s">
        <v>98</v>
      </c>
      <c r="B192" s="449"/>
      <c r="C192" s="263">
        <v>18.152145576670403</v>
      </c>
      <c r="D192" s="263">
        <v>0</v>
      </c>
      <c r="E192" s="263">
        <v>18.152145576670403</v>
      </c>
      <c r="F192" s="263">
        <v>0</v>
      </c>
      <c r="G192" s="263">
        <v>0</v>
      </c>
      <c r="H192" s="263">
        <v>18.152145576670403</v>
      </c>
      <c r="I192" s="244"/>
      <c r="J192" s="264">
        <v>0</v>
      </c>
      <c r="K192" s="244"/>
      <c r="L192" s="264">
        <v>0</v>
      </c>
    </row>
    <row r="193" spans="1:12" s="261" customFormat="1" ht="12.75" customHeight="1">
      <c r="A193" s="265"/>
      <c r="B193" s="449"/>
      <c r="C193" s="266">
        <f aca="true" t="shared" si="22" ref="C193:H193">SUM(C186:C192)</f>
        <v>119.63246160172893</v>
      </c>
      <c r="D193" s="266">
        <f t="shared" si="22"/>
        <v>0</v>
      </c>
      <c r="E193" s="266">
        <f t="shared" si="22"/>
        <v>29.6361153242687</v>
      </c>
      <c r="F193" s="266">
        <f t="shared" si="22"/>
        <v>0</v>
      </c>
      <c r="G193" s="266">
        <f t="shared" si="22"/>
        <v>0</v>
      </c>
      <c r="H193" s="267">
        <f t="shared" si="22"/>
        <v>29.6361153242687</v>
      </c>
      <c r="I193" s="244"/>
      <c r="J193" s="269">
        <f>SUM(J186:J192)</f>
        <v>-37.09236631160225</v>
      </c>
      <c r="K193" s="244"/>
      <c r="L193" s="269">
        <f>SUM(L186:L192)</f>
        <v>7.128646419316873</v>
      </c>
    </row>
    <row r="194" spans="1:12" s="261" customFormat="1" ht="12.75" customHeight="1">
      <c r="A194" s="262" t="s">
        <v>104</v>
      </c>
      <c r="B194" s="449" t="s">
        <v>83</v>
      </c>
      <c r="C194" s="263">
        <v>162.11704529205744</v>
      </c>
      <c r="D194" s="263">
        <v>0</v>
      </c>
      <c r="E194" s="263">
        <v>149.65258473121503</v>
      </c>
      <c r="F194" s="263">
        <v>0</v>
      </c>
      <c r="G194" s="263">
        <v>0</v>
      </c>
      <c r="H194" s="263">
        <v>149.65258473121503</v>
      </c>
      <c r="I194" s="244"/>
      <c r="J194" s="264">
        <v>12.213513105855313</v>
      </c>
      <c r="K194" s="244"/>
      <c r="L194" s="264">
        <v>-36.4085892616485</v>
      </c>
    </row>
    <row r="195" spans="1:12" s="261" customFormat="1" ht="12.75" customHeight="1">
      <c r="A195" s="262" t="s">
        <v>103</v>
      </c>
      <c r="B195" s="449"/>
      <c r="C195" s="263">
        <v>73.3624418655197</v>
      </c>
      <c r="D195" s="263">
        <v>7.298361000000001</v>
      </c>
      <c r="E195" s="263">
        <v>39.61332057980959</v>
      </c>
      <c r="F195" s="263">
        <v>0</v>
      </c>
      <c r="G195" s="263">
        <v>0</v>
      </c>
      <c r="H195" s="263">
        <v>32.314959579809596</v>
      </c>
      <c r="I195" s="244"/>
      <c r="J195" s="264">
        <v>0.1832790212867665</v>
      </c>
      <c r="K195" s="244"/>
      <c r="L195" s="264">
        <v>1.4766625411293024</v>
      </c>
    </row>
    <row r="196" spans="1:12" s="261" customFormat="1" ht="12.75" customHeight="1">
      <c r="A196" s="262" t="s">
        <v>102</v>
      </c>
      <c r="B196" s="449"/>
      <c r="C196" s="263">
        <v>332.1047232899999</v>
      </c>
      <c r="D196" s="263">
        <v>0</v>
      </c>
      <c r="E196" s="263">
        <v>332.1047232899999</v>
      </c>
      <c r="F196" s="263">
        <v>332.1047232899999</v>
      </c>
      <c r="G196" s="263">
        <v>0</v>
      </c>
      <c r="H196" s="263">
        <v>0</v>
      </c>
      <c r="I196" s="244"/>
      <c r="J196" s="264">
        <v>48.87227685627477</v>
      </c>
      <c r="K196" s="244"/>
      <c r="L196" s="264">
        <v>14.89494955024223</v>
      </c>
    </row>
    <row r="197" spans="1:12" s="261" customFormat="1" ht="12.75" customHeight="1">
      <c r="A197" s="262" t="s">
        <v>101</v>
      </c>
      <c r="B197" s="449"/>
      <c r="C197" s="263">
        <v>36.783305339917604</v>
      </c>
      <c r="D197" s="263">
        <v>0</v>
      </c>
      <c r="E197" s="263">
        <v>0</v>
      </c>
      <c r="F197" s="263">
        <v>36.22435274000001</v>
      </c>
      <c r="G197" s="263">
        <v>0</v>
      </c>
      <c r="H197" s="263">
        <v>0</v>
      </c>
      <c r="I197" s="244"/>
      <c r="J197" s="264">
        <v>39.607344599212304</v>
      </c>
      <c r="K197" s="244"/>
      <c r="L197" s="264">
        <v>-58.6693838288444</v>
      </c>
    </row>
    <row r="198" spans="1:12" s="261" customFormat="1" ht="12.75" customHeight="1">
      <c r="A198" s="262" t="s">
        <v>100</v>
      </c>
      <c r="B198" s="449"/>
      <c r="C198" s="263">
        <v>683.6886192754007</v>
      </c>
      <c r="D198" s="263">
        <v>0</v>
      </c>
      <c r="E198" s="263">
        <v>645.5286421855659</v>
      </c>
      <c r="F198" s="263">
        <v>661.9801943255169</v>
      </c>
      <c r="G198" s="263">
        <v>0</v>
      </c>
      <c r="H198" s="263">
        <v>0</v>
      </c>
      <c r="I198" s="244"/>
      <c r="J198" s="264">
        <v>-1.30862831899179</v>
      </c>
      <c r="K198" s="244"/>
      <c r="L198" s="264">
        <v>186.37703614415608</v>
      </c>
    </row>
    <row r="199" spans="1:12" s="261" customFormat="1" ht="12.75" customHeight="1">
      <c r="A199" s="262" t="s">
        <v>99</v>
      </c>
      <c r="B199" s="449"/>
      <c r="C199" s="263">
        <v>60.41362064183009</v>
      </c>
      <c r="D199" s="263">
        <v>1.15847</v>
      </c>
      <c r="E199" s="263">
        <v>0</v>
      </c>
      <c r="F199" s="263">
        <v>0</v>
      </c>
      <c r="G199" s="263">
        <v>0</v>
      </c>
      <c r="H199" s="263">
        <v>0</v>
      </c>
      <c r="I199" s="244"/>
      <c r="J199" s="264">
        <v>-176.31295505633904</v>
      </c>
      <c r="K199" s="244"/>
      <c r="L199" s="264">
        <v>-124.30454530101733</v>
      </c>
    </row>
    <row r="200" spans="1:12" s="261" customFormat="1" ht="12.75" customHeight="1">
      <c r="A200" s="262" t="s">
        <v>98</v>
      </c>
      <c r="B200" s="449"/>
      <c r="C200" s="263">
        <v>7.461583480048901</v>
      </c>
      <c r="D200" s="263">
        <v>0</v>
      </c>
      <c r="E200" s="263">
        <v>7.435813928888001</v>
      </c>
      <c r="F200" s="263">
        <v>0</v>
      </c>
      <c r="G200" s="263">
        <v>0</v>
      </c>
      <c r="H200" s="263">
        <v>7.435813928888001</v>
      </c>
      <c r="I200" s="244"/>
      <c r="J200" s="264">
        <v>130.45337377761746</v>
      </c>
      <c r="K200" s="244"/>
      <c r="L200" s="264">
        <v>0</v>
      </c>
    </row>
    <row r="201" spans="1:12" s="261" customFormat="1" ht="12.75" customHeight="1">
      <c r="A201" s="265"/>
      <c r="B201" s="449"/>
      <c r="C201" s="266">
        <f aca="true" t="shared" si="23" ref="C201:H201">SUM(C194:C200)</f>
        <v>1355.9313391847743</v>
      </c>
      <c r="D201" s="266">
        <f t="shared" si="23"/>
        <v>8.456831000000001</v>
      </c>
      <c r="E201" s="266">
        <f t="shared" si="23"/>
        <v>1174.3350847154784</v>
      </c>
      <c r="F201" s="266">
        <f t="shared" si="23"/>
        <v>1030.309270355517</v>
      </c>
      <c r="G201" s="266">
        <f t="shared" si="23"/>
        <v>0</v>
      </c>
      <c r="H201" s="267">
        <f t="shared" si="23"/>
        <v>189.40335823991262</v>
      </c>
      <c r="I201" s="244"/>
      <c r="J201" s="269">
        <f>SUM(J194:J200)</f>
        <v>53.708203984915784</v>
      </c>
      <c r="K201" s="244"/>
      <c r="L201" s="269">
        <f>SUM(L194:L200)</f>
        <v>-16.63387015598262</v>
      </c>
    </row>
    <row r="202" spans="1:12" s="261" customFormat="1" ht="12.75" customHeight="1">
      <c r="A202" s="262" t="s">
        <v>104</v>
      </c>
      <c r="B202" s="449" t="s">
        <v>84</v>
      </c>
      <c r="C202" s="263">
        <v>104.37224642573263</v>
      </c>
      <c r="D202" s="263">
        <v>0</v>
      </c>
      <c r="E202" s="263">
        <v>104.37224642573263</v>
      </c>
      <c r="F202" s="263">
        <v>0</v>
      </c>
      <c r="G202" s="263">
        <v>0</v>
      </c>
      <c r="H202" s="263">
        <v>104.37224642573263</v>
      </c>
      <c r="I202" s="244"/>
      <c r="J202" s="264">
        <v>-0.06677272801632353</v>
      </c>
      <c r="K202" s="244"/>
      <c r="L202" s="264">
        <v>-17.6537987402673</v>
      </c>
    </row>
    <row r="203" spans="1:12" s="261" customFormat="1" ht="12.75" customHeight="1">
      <c r="A203" s="262" t="s">
        <v>103</v>
      </c>
      <c r="B203" s="449"/>
      <c r="C203" s="263">
        <v>0.6561244379438</v>
      </c>
      <c r="D203" s="263">
        <v>0</v>
      </c>
      <c r="E203" s="263">
        <v>0</v>
      </c>
      <c r="F203" s="263">
        <v>0</v>
      </c>
      <c r="G203" s="263">
        <v>0</v>
      </c>
      <c r="H203" s="263">
        <v>0</v>
      </c>
      <c r="I203" s="244"/>
      <c r="J203" s="264">
        <v>0</v>
      </c>
      <c r="K203" s="244"/>
      <c r="L203" s="264">
        <v>-6.754740252390292</v>
      </c>
    </row>
    <row r="204" spans="1:12" s="261" customFormat="1" ht="12.75" customHeight="1">
      <c r="A204" s="262" t="s">
        <v>102</v>
      </c>
      <c r="B204" s="449"/>
      <c r="C204" s="263">
        <v>23.882205756901605</v>
      </c>
      <c r="D204" s="263">
        <v>0</v>
      </c>
      <c r="E204" s="263">
        <v>23.882205756901605</v>
      </c>
      <c r="F204" s="263">
        <v>0</v>
      </c>
      <c r="G204" s="263">
        <v>0</v>
      </c>
      <c r="H204" s="263">
        <v>23.882205756901605</v>
      </c>
      <c r="I204" s="244"/>
      <c r="J204" s="264">
        <v>0</v>
      </c>
      <c r="K204" s="244"/>
      <c r="L204" s="264">
        <v>-5.567874368646471</v>
      </c>
    </row>
    <row r="205" spans="1:12" s="261" customFormat="1" ht="12.75" customHeight="1">
      <c r="A205" s="262" t="s">
        <v>101</v>
      </c>
      <c r="B205" s="449"/>
      <c r="C205" s="263">
        <v>0.16487535029080005</v>
      </c>
      <c r="D205" s="263">
        <v>0</v>
      </c>
      <c r="E205" s="263">
        <v>0.16487535029080005</v>
      </c>
      <c r="F205" s="263">
        <v>0</v>
      </c>
      <c r="G205" s="263">
        <v>0</v>
      </c>
      <c r="H205" s="263">
        <v>0.16487535029080005</v>
      </c>
      <c r="I205" s="244"/>
      <c r="J205" s="264">
        <v>0</v>
      </c>
      <c r="K205" s="244"/>
      <c r="L205" s="264">
        <v>68.311489716229</v>
      </c>
    </row>
    <row r="206" spans="1:12" s="261" customFormat="1" ht="12.75" customHeight="1">
      <c r="A206" s="262" t="s">
        <v>100</v>
      </c>
      <c r="B206" s="449"/>
      <c r="C206" s="263">
        <v>23.677789265292102</v>
      </c>
      <c r="D206" s="263">
        <v>0</v>
      </c>
      <c r="E206" s="263">
        <v>23.677789265292102</v>
      </c>
      <c r="F206" s="263">
        <v>0</v>
      </c>
      <c r="G206" s="263">
        <v>0</v>
      </c>
      <c r="H206" s="263">
        <v>23.677789265292102</v>
      </c>
      <c r="I206" s="244"/>
      <c r="J206" s="264">
        <v>0</v>
      </c>
      <c r="K206" s="244"/>
      <c r="L206" s="264">
        <v>-2.856100313738011</v>
      </c>
    </row>
    <row r="207" spans="1:12" s="261" customFormat="1" ht="12.75" customHeight="1">
      <c r="A207" s="262" t="s">
        <v>99</v>
      </c>
      <c r="B207" s="449"/>
      <c r="C207" s="263">
        <v>0</v>
      </c>
      <c r="D207" s="263">
        <v>0</v>
      </c>
      <c r="E207" s="263">
        <v>0</v>
      </c>
      <c r="F207" s="263">
        <v>0</v>
      </c>
      <c r="G207" s="263">
        <v>0</v>
      </c>
      <c r="H207" s="263">
        <v>0</v>
      </c>
      <c r="I207" s="244"/>
      <c r="J207" s="264">
        <v>0</v>
      </c>
      <c r="K207" s="244"/>
      <c r="L207" s="264">
        <v>6.183058963347712</v>
      </c>
    </row>
    <row r="208" spans="1:12" s="261" customFormat="1" ht="12.75" customHeight="1">
      <c r="A208" s="262" t="s">
        <v>98</v>
      </c>
      <c r="B208" s="449"/>
      <c r="C208" s="263">
        <v>0</v>
      </c>
      <c r="D208" s="263">
        <v>0</v>
      </c>
      <c r="E208" s="263">
        <v>0</v>
      </c>
      <c r="F208" s="263">
        <v>0</v>
      </c>
      <c r="G208" s="263">
        <v>0</v>
      </c>
      <c r="H208" s="263">
        <v>0</v>
      </c>
      <c r="I208" s="244"/>
      <c r="J208" s="264">
        <v>0</v>
      </c>
      <c r="K208" s="244"/>
      <c r="L208" s="264">
        <v>0</v>
      </c>
    </row>
    <row r="209" spans="1:12" s="261" customFormat="1" ht="12.75" customHeight="1">
      <c r="A209" s="265"/>
      <c r="B209" s="449"/>
      <c r="C209" s="266">
        <f aca="true" t="shared" si="24" ref="C209:H209">SUM(C202:C208)</f>
        <v>152.75324123616093</v>
      </c>
      <c r="D209" s="266">
        <f t="shared" si="24"/>
        <v>0</v>
      </c>
      <c r="E209" s="266">
        <f t="shared" si="24"/>
        <v>152.09711679821712</v>
      </c>
      <c r="F209" s="266">
        <f t="shared" si="24"/>
        <v>0</v>
      </c>
      <c r="G209" s="266">
        <f t="shared" si="24"/>
        <v>0</v>
      </c>
      <c r="H209" s="267">
        <f t="shared" si="24"/>
        <v>152.09711679821712</v>
      </c>
      <c r="I209" s="244"/>
      <c r="J209" s="269">
        <f>SUM(J202:J208)</f>
        <v>-0.06677272801632353</v>
      </c>
      <c r="K209" s="244"/>
      <c r="L209" s="269">
        <f>SUM(L202:L208)</f>
        <v>41.662035004534644</v>
      </c>
    </row>
    <row r="210" spans="1:12" s="261" customFormat="1" ht="12.75" customHeight="1">
      <c r="A210" s="262" t="s">
        <v>104</v>
      </c>
      <c r="B210" s="449" t="s">
        <v>85</v>
      </c>
      <c r="C210" s="263">
        <v>0.17882696668660003</v>
      </c>
      <c r="D210" s="263">
        <v>0</v>
      </c>
      <c r="E210" s="263">
        <v>0.17882657280680003</v>
      </c>
      <c r="F210" s="263">
        <v>0</v>
      </c>
      <c r="G210" s="263">
        <v>0</v>
      </c>
      <c r="H210" s="263">
        <v>0.17882657280680003</v>
      </c>
      <c r="I210" s="244"/>
      <c r="J210" s="264">
        <v>-0.8175752427507272</v>
      </c>
      <c r="K210" s="244"/>
      <c r="L210" s="264">
        <v>-14.991793726613603</v>
      </c>
    </row>
    <row r="211" spans="1:12" s="261" customFormat="1" ht="12.75" customHeight="1">
      <c r="A211" s="262" t="s">
        <v>103</v>
      </c>
      <c r="B211" s="449"/>
      <c r="C211" s="263">
        <v>12.099254596293301</v>
      </c>
      <c r="D211" s="263">
        <v>0</v>
      </c>
      <c r="E211" s="263">
        <v>12.099254596293301</v>
      </c>
      <c r="F211" s="263">
        <v>0</v>
      </c>
      <c r="G211" s="263">
        <v>0</v>
      </c>
      <c r="H211" s="263">
        <v>12.099254596293301</v>
      </c>
      <c r="I211" s="244"/>
      <c r="J211" s="264">
        <v>1.7480244231660986</v>
      </c>
      <c r="K211" s="244"/>
      <c r="L211" s="264">
        <v>0</v>
      </c>
    </row>
    <row r="212" spans="1:12" s="261" customFormat="1" ht="12.75" customHeight="1">
      <c r="A212" s="262" t="s">
        <v>102</v>
      </c>
      <c r="B212" s="449"/>
      <c r="C212" s="263">
        <v>1.4521365727593</v>
      </c>
      <c r="D212" s="263">
        <v>0</v>
      </c>
      <c r="E212" s="263">
        <v>1.4521365727593</v>
      </c>
      <c r="F212" s="263">
        <v>0</v>
      </c>
      <c r="G212" s="263">
        <v>0</v>
      </c>
      <c r="H212" s="263">
        <v>1.4521365727593</v>
      </c>
      <c r="I212" s="244"/>
      <c r="J212" s="264">
        <v>1.2989056785918134</v>
      </c>
      <c r="K212" s="244"/>
      <c r="L212" s="264">
        <v>-9.1166773587751</v>
      </c>
    </row>
    <row r="213" spans="1:12" s="261" customFormat="1" ht="12.75" customHeight="1">
      <c r="A213" s="262" t="s">
        <v>101</v>
      </c>
      <c r="B213" s="449"/>
      <c r="C213" s="263">
        <v>0.1667145720169</v>
      </c>
      <c r="D213" s="263">
        <v>0</v>
      </c>
      <c r="E213" s="263">
        <v>0</v>
      </c>
      <c r="F213" s="263">
        <v>0</v>
      </c>
      <c r="G213" s="263">
        <v>0</v>
      </c>
      <c r="H213" s="263">
        <v>0</v>
      </c>
      <c r="I213" s="244"/>
      <c r="J213" s="264">
        <v>-0.9172348256598539</v>
      </c>
      <c r="K213" s="244"/>
      <c r="L213" s="264">
        <v>35.847662397156924</v>
      </c>
    </row>
    <row r="214" spans="1:12" s="261" customFormat="1" ht="12.75" customHeight="1">
      <c r="A214" s="262" t="s">
        <v>100</v>
      </c>
      <c r="B214" s="449"/>
      <c r="C214" s="263">
        <v>17.73850074929</v>
      </c>
      <c r="D214" s="263">
        <v>0</v>
      </c>
      <c r="E214" s="263">
        <v>9.656024429461901</v>
      </c>
      <c r="F214" s="263">
        <v>0</v>
      </c>
      <c r="G214" s="263">
        <v>0</v>
      </c>
      <c r="H214" s="263">
        <v>9.656024429461901</v>
      </c>
      <c r="I214" s="244"/>
      <c r="J214" s="264">
        <v>2.8469713951140023</v>
      </c>
      <c r="K214" s="244"/>
      <c r="L214" s="264">
        <v>11.791355431824407</v>
      </c>
    </row>
    <row r="215" spans="1:12" s="261" customFormat="1" ht="12.75" customHeight="1">
      <c r="A215" s="262" t="s">
        <v>99</v>
      </c>
      <c r="B215" s="449"/>
      <c r="C215" s="263">
        <v>9.561757478130101</v>
      </c>
      <c r="D215" s="263">
        <v>0</v>
      </c>
      <c r="E215" s="263">
        <v>7.772914994187901</v>
      </c>
      <c r="F215" s="263">
        <v>0</v>
      </c>
      <c r="G215" s="263">
        <v>0</v>
      </c>
      <c r="H215" s="263">
        <v>7.772914994187901</v>
      </c>
      <c r="I215" s="244"/>
      <c r="J215" s="264">
        <v>0</v>
      </c>
      <c r="K215" s="244"/>
      <c r="L215" s="264">
        <v>-7.255119207359201</v>
      </c>
    </row>
    <row r="216" spans="1:12" s="261" customFormat="1" ht="12.75" customHeight="1">
      <c r="A216" s="262" t="s">
        <v>98</v>
      </c>
      <c r="B216" s="449"/>
      <c r="C216" s="263">
        <v>5.7646316821898</v>
      </c>
      <c r="D216" s="263">
        <v>0</v>
      </c>
      <c r="E216" s="263">
        <v>5.5295427163466</v>
      </c>
      <c r="F216" s="263">
        <v>0</v>
      </c>
      <c r="G216" s="263">
        <v>0</v>
      </c>
      <c r="H216" s="263">
        <v>5.5295427163466</v>
      </c>
      <c r="I216" s="244"/>
      <c r="J216" s="264">
        <v>0</v>
      </c>
      <c r="K216" s="244"/>
      <c r="L216" s="264">
        <v>0</v>
      </c>
    </row>
    <row r="217" spans="1:12" s="261" customFormat="1" ht="12.75" customHeight="1">
      <c r="A217" s="265"/>
      <c r="B217" s="449"/>
      <c r="C217" s="266">
        <f aca="true" t="shared" si="25" ref="C217:H217">SUM(C210:C216)</f>
        <v>46.96182261736601</v>
      </c>
      <c r="D217" s="266">
        <f t="shared" si="25"/>
        <v>0</v>
      </c>
      <c r="E217" s="266">
        <f t="shared" si="25"/>
        <v>36.688699881855804</v>
      </c>
      <c r="F217" s="266">
        <f t="shared" si="25"/>
        <v>0</v>
      </c>
      <c r="G217" s="266">
        <f t="shared" si="25"/>
        <v>0</v>
      </c>
      <c r="H217" s="267">
        <f t="shared" si="25"/>
        <v>36.688699881855804</v>
      </c>
      <c r="I217" s="244"/>
      <c r="J217" s="269">
        <f>SUM(J210:J216)</f>
        <v>4.159091428461333</v>
      </c>
      <c r="K217" s="244"/>
      <c r="L217" s="269">
        <f>SUM(L210:L216)</f>
        <v>16.27542753623343</v>
      </c>
    </row>
    <row r="218" spans="1:12" s="261" customFormat="1" ht="12.75" customHeight="1">
      <c r="A218" s="262" t="s">
        <v>104</v>
      </c>
      <c r="B218" s="449" t="s">
        <v>86</v>
      </c>
      <c r="C218" s="263">
        <v>0</v>
      </c>
      <c r="D218" s="263">
        <v>0</v>
      </c>
      <c r="E218" s="263">
        <v>0</v>
      </c>
      <c r="F218" s="263">
        <v>0</v>
      </c>
      <c r="G218" s="263">
        <v>0</v>
      </c>
      <c r="H218" s="263">
        <v>0</v>
      </c>
      <c r="I218" s="244"/>
      <c r="J218" s="264">
        <v>0</v>
      </c>
      <c r="K218" s="244"/>
      <c r="L218" s="264">
        <v>1.0011611733448</v>
      </c>
    </row>
    <row r="219" spans="1:12" s="261" customFormat="1" ht="12.75" customHeight="1">
      <c r="A219" s="262" t="s">
        <v>103</v>
      </c>
      <c r="B219" s="449"/>
      <c r="C219" s="263">
        <v>0</v>
      </c>
      <c r="D219" s="263">
        <v>0</v>
      </c>
      <c r="E219" s="263">
        <v>0</v>
      </c>
      <c r="F219" s="263">
        <v>0</v>
      </c>
      <c r="G219" s="263">
        <v>0</v>
      </c>
      <c r="H219" s="263">
        <v>0</v>
      </c>
      <c r="I219" s="244"/>
      <c r="J219" s="264">
        <v>0</v>
      </c>
      <c r="K219" s="244"/>
      <c r="L219" s="264">
        <v>0</v>
      </c>
    </row>
    <row r="220" spans="1:12" s="261" customFormat="1" ht="12.75" customHeight="1">
      <c r="A220" s="262" t="s">
        <v>102</v>
      </c>
      <c r="B220" s="449"/>
      <c r="C220" s="263">
        <v>0</v>
      </c>
      <c r="D220" s="263">
        <v>0</v>
      </c>
      <c r="E220" s="263">
        <v>0</v>
      </c>
      <c r="F220" s="263">
        <v>0</v>
      </c>
      <c r="G220" s="263">
        <v>0</v>
      </c>
      <c r="H220" s="263">
        <v>0</v>
      </c>
      <c r="I220" s="244"/>
      <c r="J220" s="264">
        <v>0</v>
      </c>
      <c r="K220" s="244"/>
      <c r="L220" s="264">
        <v>0</v>
      </c>
    </row>
    <row r="221" spans="1:12" s="261" customFormat="1" ht="12.75" customHeight="1">
      <c r="A221" s="262" t="s">
        <v>101</v>
      </c>
      <c r="B221" s="449"/>
      <c r="C221" s="263">
        <v>31.518672737003</v>
      </c>
      <c r="D221" s="263">
        <v>0</v>
      </c>
      <c r="E221" s="263">
        <v>31.518672737003</v>
      </c>
      <c r="F221" s="263">
        <v>0</v>
      </c>
      <c r="G221" s="263">
        <v>0</v>
      </c>
      <c r="H221" s="263">
        <v>31.518672737003</v>
      </c>
      <c r="I221" s="244"/>
      <c r="J221" s="264">
        <v>0</v>
      </c>
      <c r="K221" s="244"/>
      <c r="L221" s="264">
        <v>-10.573573088480199</v>
      </c>
    </row>
    <row r="222" spans="1:12" s="261" customFormat="1" ht="12.75" customHeight="1">
      <c r="A222" s="262" t="s">
        <v>100</v>
      </c>
      <c r="B222" s="449"/>
      <c r="C222" s="263">
        <v>31.682211653132406</v>
      </c>
      <c r="D222" s="263">
        <v>0</v>
      </c>
      <c r="E222" s="263">
        <v>31.682211653132406</v>
      </c>
      <c r="F222" s="263">
        <v>31.008164676419703</v>
      </c>
      <c r="G222" s="263">
        <v>0</v>
      </c>
      <c r="H222" s="263">
        <v>0.6740469767127001</v>
      </c>
      <c r="I222" s="244"/>
      <c r="J222" s="264">
        <v>0</v>
      </c>
      <c r="K222" s="244"/>
      <c r="L222" s="264">
        <v>37.9880486150584</v>
      </c>
    </row>
    <row r="223" spans="1:12" s="261" customFormat="1" ht="12.75" customHeight="1">
      <c r="A223" s="262" t="s">
        <v>99</v>
      </c>
      <c r="B223" s="449"/>
      <c r="C223" s="263">
        <v>0.7897997235935001</v>
      </c>
      <c r="D223" s="263">
        <v>0</v>
      </c>
      <c r="E223" s="263">
        <v>0</v>
      </c>
      <c r="F223" s="263">
        <v>0</v>
      </c>
      <c r="G223" s="263">
        <v>0</v>
      </c>
      <c r="H223" s="263">
        <v>0</v>
      </c>
      <c r="I223" s="244"/>
      <c r="J223" s="264">
        <v>0</v>
      </c>
      <c r="K223" s="244"/>
      <c r="L223" s="264">
        <v>0</v>
      </c>
    </row>
    <row r="224" spans="1:12" s="261" customFormat="1" ht="12.75" customHeight="1">
      <c r="A224" s="262" t="s">
        <v>98</v>
      </c>
      <c r="B224" s="449"/>
      <c r="C224" s="263">
        <v>0.6115234472061001</v>
      </c>
      <c r="D224" s="263">
        <v>0</v>
      </c>
      <c r="E224" s="263">
        <v>0.6115234472061001</v>
      </c>
      <c r="F224" s="263">
        <v>0</v>
      </c>
      <c r="G224" s="263">
        <v>0</v>
      </c>
      <c r="H224" s="263">
        <v>0.6115234472061001</v>
      </c>
      <c r="I224" s="244"/>
      <c r="J224" s="264">
        <v>0</v>
      </c>
      <c r="K224" s="244"/>
      <c r="L224" s="264">
        <v>0</v>
      </c>
    </row>
    <row r="225" spans="1:12" s="261" customFormat="1" ht="12.75" customHeight="1">
      <c r="A225" s="265"/>
      <c r="B225" s="449"/>
      <c r="C225" s="266">
        <f aca="true" t="shared" si="26" ref="C225:H225">SUM(C218:C224)</f>
        <v>64.602207560935</v>
      </c>
      <c r="D225" s="266">
        <f t="shared" si="26"/>
        <v>0</v>
      </c>
      <c r="E225" s="266">
        <f t="shared" si="26"/>
        <v>63.81240783734151</v>
      </c>
      <c r="F225" s="266">
        <f t="shared" si="26"/>
        <v>31.008164676419703</v>
      </c>
      <c r="G225" s="266">
        <f t="shared" si="26"/>
        <v>0</v>
      </c>
      <c r="H225" s="267">
        <f t="shared" si="26"/>
        <v>32.80424316092181</v>
      </c>
      <c r="I225" s="244"/>
      <c r="J225" s="269">
        <f>SUM(J218:J224)</f>
        <v>0</v>
      </c>
      <c r="K225" s="244"/>
      <c r="L225" s="269">
        <f>SUM(L218:L224)</f>
        <v>28.415636699923006</v>
      </c>
    </row>
    <row r="226" spans="1:12" s="261" customFormat="1" ht="12.75" customHeight="1">
      <c r="A226" s="262" t="s">
        <v>104</v>
      </c>
      <c r="B226" s="449" t="s">
        <v>87</v>
      </c>
      <c r="C226" s="263">
        <v>665.7805094418981</v>
      </c>
      <c r="D226" s="263">
        <v>20.041531000000003</v>
      </c>
      <c r="E226" s="263">
        <v>173.93659267056682</v>
      </c>
      <c r="F226" s="263">
        <v>0</v>
      </c>
      <c r="G226" s="263">
        <v>0</v>
      </c>
      <c r="H226" s="263">
        <v>153.8950616705668</v>
      </c>
      <c r="I226" s="244"/>
      <c r="J226" s="264">
        <v>-3.9677419802286695</v>
      </c>
      <c r="K226" s="244"/>
      <c r="L226" s="264">
        <v>-56.787103939183304</v>
      </c>
    </row>
    <row r="227" spans="1:12" s="261" customFormat="1" ht="12.75" customHeight="1">
      <c r="A227" s="262" t="s">
        <v>103</v>
      </c>
      <c r="B227" s="449"/>
      <c r="C227" s="263">
        <v>717.1371045347614</v>
      </c>
      <c r="D227" s="263">
        <v>78.891807</v>
      </c>
      <c r="E227" s="263">
        <v>628.4633449024195</v>
      </c>
      <c r="F227" s="263">
        <v>371.9905093500001</v>
      </c>
      <c r="G227" s="263">
        <v>0</v>
      </c>
      <c r="H227" s="263">
        <v>177.58102855241947</v>
      </c>
      <c r="I227" s="244"/>
      <c r="J227" s="264">
        <v>-44.930379706267374</v>
      </c>
      <c r="K227" s="244"/>
      <c r="L227" s="264">
        <v>171.64853752132825</v>
      </c>
    </row>
    <row r="228" spans="1:12" s="261" customFormat="1" ht="12.75" customHeight="1">
      <c r="A228" s="262" t="s">
        <v>102</v>
      </c>
      <c r="B228" s="449"/>
      <c r="C228" s="263">
        <v>2658.571697305144</v>
      </c>
      <c r="D228" s="263">
        <v>0.11584700000000002</v>
      </c>
      <c r="E228" s="263">
        <v>2343.0154772261003</v>
      </c>
      <c r="F228" s="263">
        <v>2595.6602258060375</v>
      </c>
      <c r="G228" s="263">
        <v>0</v>
      </c>
      <c r="H228" s="263">
        <v>0</v>
      </c>
      <c r="I228" s="244"/>
      <c r="J228" s="264">
        <v>-200.68227370103062</v>
      </c>
      <c r="K228" s="244"/>
      <c r="L228" s="264">
        <v>-132.9461679401164</v>
      </c>
    </row>
    <row r="229" spans="1:12" s="261" customFormat="1" ht="12.75" customHeight="1">
      <c r="A229" s="262" t="s">
        <v>101</v>
      </c>
      <c r="B229" s="449"/>
      <c r="C229" s="263">
        <v>548.3527358969508</v>
      </c>
      <c r="D229" s="263">
        <v>0</v>
      </c>
      <c r="E229" s="263">
        <v>0</v>
      </c>
      <c r="F229" s="263">
        <v>0.045180330000000005</v>
      </c>
      <c r="G229" s="263">
        <v>0</v>
      </c>
      <c r="H229" s="263">
        <v>0</v>
      </c>
      <c r="I229" s="244"/>
      <c r="J229" s="264">
        <v>-8.934414227101717</v>
      </c>
      <c r="K229" s="244"/>
      <c r="L229" s="264">
        <v>-294.288447217049</v>
      </c>
    </row>
    <row r="230" spans="1:12" s="261" customFormat="1" ht="12.75" customHeight="1">
      <c r="A230" s="262" t="s">
        <v>100</v>
      </c>
      <c r="B230" s="449"/>
      <c r="C230" s="263">
        <v>1322.4087002290557</v>
      </c>
      <c r="D230" s="263">
        <v>0.23169400000000004</v>
      </c>
      <c r="E230" s="263">
        <v>1117.6071020634668</v>
      </c>
      <c r="F230" s="263">
        <v>1153.2704162143325</v>
      </c>
      <c r="G230" s="263">
        <v>0</v>
      </c>
      <c r="H230" s="263">
        <v>0</v>
      </c>
      <c r="I230" s="244"/>
      <c r="J230" s="264">
        <v>7.146280059949432</v>
      </c>
      <c r="K230" s="244"/>
      <c r="L230" s="264">
        <v>513.1407962847541</v>
      </c>
    </row>
    <row r="231" spans="1:12" s="261" customFormat="1" ht="12.75" customHeight="1">
      <c r="A231" s="262" t="s">
        <v>99</v>
      </c>
      <c r="B231" s="449"/>
      <c r="C231" s="263">
        <v>1958.7722507404872</v>
      </c>
      <c r="D231" s="263">
        <v>0</v>
      </c>
      <c r="E231" s="263">
        <v>853.4183719364557</v>
      </c>
      <c r="F231" s="263">
        <v>1051.4107217277392</v>
      </c>
      <c r="G231" s="263">
        <v>0</v>
      </c>
      <c r="H231" s="263">
        <v>0</v>
      </c>
      <c r="I231" s="244"/>
      <c r="J231" s="264">
        <v>41.35720585309282</v>
      </c>
      <c r="K231" s="244"/>
      <c r="L231" s="264">
        <v>-31.304872012819715</v>
      </c>
    </row>
    <row r="232" spans="1:12" s="261" customFormat="1" ht="12.75" customHeight="1">
      <c r="A232" s="262" t="s">
        <v>98</v>
      </c>
      <c r="B232" s="449"/>
      <c r="C232" s="263">
        <v>928.6328722329433</v>
      </c>
      <c r="D232" s="263">
        <v>0</v>
      </c>
      <c r="E232" s="263">
        <v>379.157946546447</v>
      </c>
      <c r="F232" s="263">
        <v>0</v>
      </c>
      <c r="G232" s="263">
        <v>0</v>
      </c>
      <c r="H232" s="263">
        <v>379.157946546447</v>
      </c>
      <c r="I232" s="244"/>
      <c r="J232" s="264">
        <v>17.88626371737886</v>
      </c>
      <c r="K232" s="244"/>
      <c r="L232" s="264">
        <v>0</v>
      </c>
    </row>
    <row r="233" spans="1:12" s="261" customFormat="1" ht="12.75" customHeight="1">
      <c r="A233" s="265"/>
      <c r="B233" s="449"/>
      <c r="C233" s="266">
        <f aca="true" t="shared" si="27" ref="C233:H233">SUM(C226:C232)</f>
        <v>8799.65587038124</v>
      </c>
      <c r="D233" s="266">
        <f t="shared" si="27"/>
        <v>99.28087900000001</v>
      </c>
      <c r="E233" s="266">
        <f t="shared" si="27"/>
        <v>5495.598835345456</v>
      </c>
      <c r="F233" s="266">
        <f t="shared" si="27"/>
        <v>5172.37705342811</v>
      </c>
      <c r="G233" s="266">
        <f t="shared" si="27"/>
        <v>0</v>
      </c>
      <c r="H233" s="267">
        <f t="shared" si="27"/>
        <v>710.6340367694334</v>
      </c>
      <c r="I233" s="244"/>
      <c r="J233" s="269">
        <f>SUM(J226:J232)</f>
        <v>-192.1250599842073</v>
      </c>
      <c r="K233" s="244"/>
      <c r="L233" s="269">
        <f>SUM(L226:L232)</f>
        <v>169.4627426969139</v>
      </c>
    </row>
    <row r="234" spans="1:12" s="261" customFormat="1" ht="12.75" customHeight="1">
      <c r="A234" s="262" t="s">
        <v>104</v>
      </c>
      <c r="B234" s="449" t="s">
        <v>88</v>
      </c>
      <c r="C234" s="263">
        <v>1706.8648981924916</v>
      </c>
      <c r="D234" s="263">
        <v>0</v>
      </c>
      <c r="E234" s="263">
        <v>0</v>
      </c>
      <c r="F234" s="263">
        <v>0</v>
      </c>
      <c r="G234" s="263">
        <v>0</v>
      </c>
      <c r="H234" s="263">
        <v>0</v>
      </c>
      <c r="I234" s="244"/>
      <c r="J234" s="264">
        <v>146.8405730982917</v>
      </c>
      <c r="K234" s="244"/>
      <c r="L234" s="264">
        <v>0</v>
      </c>
    </row>
    <row r="235" spans="1:12" s="261" customFormat="1" ht="12.75" customHeight="1">
      <c r="A235" s="262" t="s">
        <v>103</v>
      </c>
      <c r="B235" s="449"/>
      <c r="C235" s="263">
        <v>74.7661680043015</v>
      </c>
      <c r="D235" s="263">
        <v>0</v>
      </c>
      <c r="E235" s="263">
        <v>0</v>
      </c>
      <c r="F235" s="263">
        <v>0</v>
      </c>
      <c r="G235" s="263">
        <v>0</v>
      </c>
      <c r="H235" s="263">
        <v>0</v>
      </c>
      <c r="I235" s="244"/>
      <c r="J235" s="264">
        <v>-38.8350448209942</v>
      </c>
      <c r="K235" s="244"/>
      <c r="L235" s="264">
        <v>0</v>
      </c>
    </row>
    <row r="236" spans="1:12" s="261" customFormat="1" ht="12.75" customHeight="1">
      <c r="A236" s="262" t="s">
        <v>102</v>
      </c>
      <c r="B236" s="449"/>
      <c r="C236" s="263">
        <v>2.7571586000000002E-06</v>
      </c>
      <c r="D236" s="263">
        <v>0</v>
      </c>
      <c r="E236" s="263">
        <v>0</v>
      </c>
      <c r="F236" s="263">
        <v>0</v>
      </c>
      <c r="G236" s="263">
        <v>0</v>
      </c>
      <c r="H236" s="263">
        <v>0</v>
      </c>
      <c r="I236" s="244"/>
      <c r="J236" s="264">
        <v>-99.12735530344179</v>
      </c>
      <c r="K236" s="244"/>
      <c r="L236" s="264">
        <v>-1.9625331769439003</v>
      </c>
    </row>
    <row r="237" spans="1:12" s="261" customFormat="1" ht="12.75" customHeight="1">
      <c r="A237" s="262" t="s">
        <v>101</v>
      </c>
      <c r="B237" s="449"/>
      <c r="C237" s="263">
        <v>20.9162028075969</v>
      </c>
      <c r="D237" s="263">
        <v>0</v>
      </c>
      <c r="E237" s="263">
        <v>0</v>
      </c>
      <c r="F237" s="263">
        <v>0</v>
      </c>
      <c r="G237" s="263">
        <v>0</v>
      </c>
      <c r="H237" s="263">
        <v>0</v>
      </c>
      <c r="I237" s="244"/>
      <c r="J237" s="264">
        <v>-41.131548201180095</v>
      </c>
      <c r="K237" s="244"/>
      <c r="L237" s="264">
        <v>259.6991062917059</v>
      </c>
    </row>
    <row r="238" spans="1:12" s="261" customFormat="1" ht="12.75" customHeight="1">
      <c r="A238" s="262" t="s">
        <v>100</v>
      </c>
      <c r="B238" s="449"/>
      <c r="C238" s="263">
        <v>16.817487581474403</v>
      </c>
      <c r="D238" s="263">
        <v>0</v>
      </c>
      <c r="E238" s="263">
        <v>0</v>
      </c>
      <c r="F238" s="263">
        <v>0</v>
      </c>
      <c r="G238" s="263">
        <v>0</v>
      </c>
      <c r="H238" s="263">
        <v>0</v>
      </c>
      <c r="I238" s="244"/>
      <c r="J238" s="264">
        <v>-15.290213398015311</v>
      </c>
      <c r="K238" s="244"/>
      <c r="L238" s="264">
        <v>105.03142726666209</v>
      </c>
    </row>
    <row r="239" spans="1:12" s="261" customFormat="1" ht="12.75" customHeight="1">
      <c r="A239" s="262" t="s">
        <v>99</v>
      </c>
      <c r="B239" s="449"/>
      <c r="C239" s="263">
        <v>379.79579921325603</v>
      </c>
      <c r="D239" s="263">
        <v>0</v>
      </c>
      <c r="E239" s="263">
        <v>368.26401822711836</v>
      </c>
      <c r="F239" s="263">
        <v>0</v>
      </c>
      <c r="G239" s="263">
        <v>0</v>
      </c>
      <c r="H239" s="263">
        <v>368.26401822711836</v>
      </c>
      <c r="I239" s="244"/>
      <c r="J239" s="264">
        <v>-13.036456517840309</v>
      </c>
      <c r="K239" s="244"/>
      <c r="L239" s="264">
        <v>-175.6788689352633</v>
      </c>
    </row>
    <row r="240" spans="1:12" s="261" customFormat="1" ht="12.75" customHeight="1">
      <c r="A240" s="262" t="s">
        <v>98</v>
      </c>
      <c r="B240" s="449"/>
      <c r="C240" s="263">
        <v>87.23494659988312</v>
      </c>
      <c r="D240" s="263">
        <v>0</v>
      </c>
      <c r="E240" s="263">
        <v>87.23494659988312</v>
      </c>
      <c r="F240" s="263">
        <v>0</v>
      </c>
      <c r="G240" s="263">
        <v>0</v>
      </c>
      <c r="H240" s="263">
        <v>87.23494659988312</v>
      </c>
      <c r="I240" s="244"/>
      <c r="J240" s="264">
        <v>-6.649825154368187</v>
      </c>
      <c r="K240" s="244"/>
      <c r="L240" s="264">
        <v>0</v>
      </c>
    </row>
    <row r="241" spans="1:12" s="261" customFormat="1" ht="12.75" customHeight="1">
      <c r="A241" s="265"/>
      <c r="B241" s="449"/>
      <c r="C241" s="266">
        <f aca="true" t="shared" si="28" ref="C241:H241">SUM(C234:C240)</f>
        <v>2286.3955051561625</v>
      </c>
      <c r="D241" s="266">
        <f t="shared" si="28"/>
        <v>0</v>
      </c>
      <c r="E241" s="266">
        <f t="shared" si="28"/>
        <v>455.4989648270015</v>
      </c>
      <c r="F241" s="266">
        <f t="shared" si="28"/>
        <v>0</v>
      </c>
      <c r="G241" s="266">
        <f t="shared" si="28"/>
        <v>0</v>
      </c>
      <c r="H241" s="267">
        <f t="shared" si="28"/>
        <v>455.4989648270015</v>
      </c>
      <c r="I241" s="244"/>
      <c r="J241" s="269">
        <f>SUM(J234:J240)</f>
        <v>-67.22987029754817</v>
      </c>
      <c r="K241" s="244"/>
      <c r="L241" s="269">
        <f>SUM(L234:L240)</f>
        <v>187.0891314461608</v>
      </c>
    </row>
    <row r="242" spans="1:12" s="261" customFormat="1" ht="12.75" customHeight="1">
      <c r="A242" s="262" t="s">
        <v>104</v>
      </c>
      <c r="B242" s="449" t="s">
        <v>89</v>
      </c>
      <c r="C242" s="263">
        <v>142.42392161909282</v>
      </c>
      <c r="D242" s="263">
        <v>0</v>
      </c>
      <c r="E242" s="263">
        <v>43.48040867282054</v>
      </c>
      <c r="F242" s="263">
        <v>0</v>
      </c>
      <c r="G242" s="263">
        <v>0</v>
      </c>
      <c r="H242" s="263">
        <v>43.48040867282054</v>
      </c>
      <c r="I242" s="244"/>
      <c r="J242" s="264">
        <v>-250.1368136991029</v>
      </c>
      <c r="K242" s="244"/>
      <c r="L242" s="264">
        <v>0</v>
      </c>
    </row>
    <row r="243" spans="1:12" s="261" customFormat="1" ht="12.75" customHeight="1">
      <c r="A243" s="262" t="s">
        <v>103</v>
      </c>
      <c r="B243" s="449"/>
      <c r="C243" s="263">
        <v>504.42480637067104</v>
      </c>
      <c r="D243" s="263">
        <v>0</v>
      </c>
      <c r="E243" s="263">
        <v>209.56279048525542</v>
      </c>
      <c r="F243" s="263">
        <v>0</v>
      </c>
      <c r="G243" s="263">
        <v>0</v>
      </c>
      <c r="H243" s="263">
        <v>209.56279048525542</v>
      </c>
      <c r="I243" s="244"/>
      <c r="J243" s="264">
        <v>-66.93120944613369</v>
      </c>
      <c r="K243" s="244"/>
      <c r="L243" s="264">
        <v>0</v>
      </c>
    </row>
    <row r="244" spans="1:12" s="261" customFormat="1" ht="12.75" customHeight="1">
      <c r="A244" s="262" t="s">
        <v>102</v>
      </c>
      <c r="B244" s="449"/>
      <c r="C244" s="263">
        <v>200.82751172130145</v>
      </c>
      <c r="D244" s="263">
        <v>0</v>
      </c>
      <c r="E244" s="263">
        <v>0</v>
      </c>
      <c r="F244" s="263">
        <v>0</v>
      </c>
      <c r="G244" s="263">
        <v>0</v>
      </c>
      <c r="H244" s="263">
        <v>0</v>
      </c>
      <c r="I244" s="244"/>
      <c r="J244" s="264">
        <v>-5.51811387273235</v>
      </c>
      <c r="K244" s="244"/>
      <c r="L244" s="264">
        <v>0</v>
      </c>
    </row>
    <row r="245" spans="1:12" s="261" customFormat="1" ht="12.75" customHeight="1">
      <c r="A245" s="262" t="s">
        <v>101</v>
      </c>
      <c r="B245" s="449"/>
      <c r="C245" s="263">
        <v>685.1232424987721</v>
      </c>
      <c r="D245" s="263">
        <v>0</v>
      </c>
      <c r="E245" s="263">
        <v>165.19238920433403</v>
      </c>
      <c r="F245" s="263">
        <v>0</v>
      </c>
      <c r="G245" s="263">
        <v>0</v>
      </c>
      <c r="H245" s="263">
        <v>165.19238920433403</v>
      </c>
      <c r="I245" s="244"/>
      <c r="J245" s="264">
        <v>-120.29987624495281</v>
      </c>
      <c r="K245" s="244"/>
      <c r="L245" s="264">
        <v>30.476495886969403</v>
      </c>
    </row>
    <row r="246" spans="1:12" s="261" customFormat="1" ht="12.75" customHeight="1">
      <c r="A246" s="262" t="s">
        <v>100</v>
      </c>
      <c r="B246" s="449"/>
      <c r="C246" s="263">
        <v>870.2424001352881</v>
      </c>
      <c r="D246" s="263">
        <v>0</v>
      </c>
      <c r="E246" s="263">
        <v>0</v>
      </c>
      <c r="F246" s="263">
        <v>62.4337948953727</v>
      </c>
      <c r="G246" s="263">
        <v>0</v>
      </c>
      <c r="H246" s="263">
        <v>0</v>
      </c>
      <c r="I246" s="244"/>
      <c r="J246" s="264">
        <v>-173.69540184112157</v>
      </c>
      <c r="K246" s="244"/>
      <c r="L246" s="264">
        <v>-52.2482943473836</v>
      </c>
    </row>
    <row r="247" spans="1:12" s="261" customFormat="1" ht="12.75" customHeight="1">
      <c r="A247" s="262" t="s">
        <v>99</v>
      </c>
      <c r="B247" s="449"/>
      <c r="C247" s="263">
        <v>16139.8207701256</v>
      </c>
      <c r="D247" s="263">
        <v>0</v>
      </c>
      <c r="E247" s="263">
        <v>14807.146532539675</v>
      </c>
      <c r="F247" s="263">
        <v>11529.85983763331</v>
      </c>
      <c r="G247" s="263">
        <v>0</v>
      </c>
      <c r="H247" s="263">
        <v>3277.286694906365</v>
      </c>
      <c r="I247" s="244"/>
      <c r="J247" s="264">
        <v>-20.83706563828773</v>
      </c>
      <c r="K247" s="244"/>
      <c r="L247" s="264">
        <v>18.0418345804288</v>
      </c>
    </row>
    <row r="248" spans="1:12" s="261" customFormat="1" ht="12.75" customHeight="1">
      <c r="A248" s="262" t="s">
        <v>98</v>
      </c>
      <c r="B248" s="449"/>
      <c r="C248" s="263">
        <v>10478.76567246695</v>
      </c>
      <c r="D248" s="263">
        <v>0</v>
      </c>
      <c r="E248" s="263">
        <v>1544.2590756865588</v>
      </c>
      <c r="F248" s="263">
        <v>2288.762414137754</v>
      </c>
      <c r="G248" s="263">
        <v>0</v>
      </c>
      <c r="H248" s="263">
        <v>0</v>
      </c>
      <c r="I248" s="244"/>
      <c r="J248" s="264">
        <v>-81.52683297912353</v>
      </c>
      <c r="K248" s="244"/>
      <c r="L248" s="264">
        <v>0</v>
      </c>
    </row>
    <row r="249" spans="1:12" s="261" customFormat="1" ht="12.75" customHeight="1" thickBot="1">
      <c r="A249" s="271"/>
      <c r="B249" s="457"/>
      <c r="C249" s="266">
        <f aca="true" t="shared" si="29" ref="C249:H249">SUM(C242:C248)</f>
        <v>29021.628324937676</v>
      </c>
      <c r="D249" s="266">
        <f t="shared" si="29"/>
        <v>0</v>
      </c>
      <c r="E249" s="266">
        <f t="shared" si="29"/>
        <v>16769.641196588644</v>
      </c>
      <c r="F249" s="266">
        <f t="shared" si="29"/>
        <v>13881.056046666437</v>
      </c>
      <c r="G249" s="266">
        <f t="shared" si="29"/>
        <v>0</v>
      </c>
      <c r="H249" s="267">
        <f t="shared" si="29"/>
        <v>3695.522283268775</v>
      </c>
      <c r="I249" s="244"/>
      <c r="J249" s="272">
        <f>SUM(J242:J248)</f>
        <v>-718.9453137214546</v>
      </c>
      <c r="K249" s="244"/>
      <c r="L249" s="272">
        <f>SUM(L242:L248)</f>
        <v>-3.7299638799853945</v>
      </c>
    </row>
    <row r="250" spans="1:12" s="261" customFormat="1" ht="15" customHeight="1" thickBot="1">
      <c r="A250" s="273"/>
      <c r="B250" s="273"/>
      <c r="C250" s="273"/>
      <c r="D250" s="273"/>
      <c r="E250" s="273"/>
      <c r="F250" s="274"/>
      <c r="G250" s="274"/>
      <c r="H250" s="275"/>
      <c r="I250" s="243"/>
      <c r="J250" s="243"/>
      <c r="K250" s="243"/>
      <c r="L250" s="243"/>
    </row>
    <row r="251" spans="1:12" s="279" customFormat="1" ht="12.75" customHeight="1" thickBot="1">
      <c r="A251" s="276"/>
      <c r="B251" s="277" t="s">
        <v>142</v>
      </c>
      <c r="C251" s="277">
        <f aca="true" t="shared" si="30" ref="C251:L251">C249+C241+C233+C225+C217+C209+C201+C193+C185+C177+C169+C161+C153+C145+C137+C129+C121+C113+C105+C97+C89+C81+C73+C65+C57+C49+C41+C33+C25+C17</f>
        <v>71206.45027063655</v>
      </c>
      <c r="D251" s="277">
        <f t="shared" si="30"/>
        <v>107.73771000000002</v>
      </c>
      <c r="E251" s="277">
        <f>E249+E241+E233+E225+E217+E209+E201+E193+E185+E177+E169+E161+E153+E145+E137+E129+E121+E113+E105+E97+E89+E81+E73+E65+E57+E49+E41+E33+E25+E17</f>
        <v>33928.48382533217</v>
      </c>
      <c r="F251" s="277">
        <f t="shared" si="30"/>
        <v>23604.013897893386</v>
      </c>
      <c r="G251" s="277">
        <f t="shared" si="30"/>
        <v>0</v>
      </c>
      <c r="H251" s="278">
        <f t="shared" si="30"/>
        <v>12190.355168603173</v>
      </c>
      <c r="J251" s="280">
        <f t="shared" si="30"/>
        <v>68.8285552723703</v>
      </c>
      <c r="L251" s="280">
        <f t="shared" si="30"/>
        <v>-86.9254165992707</v>
      </c>
    </row>
    <row r="252" spans="3:8" ht="13.5" thickBot="1">
      <c r="C252" s="347"/>
      <c r="D252" s="347"/>
      <c r="E252" s="347"/>
      <c r="F252" s="347"/>
      <c r="G252" s="347"/>
      <c r="H252" s="347"/>
    </row>
    <row r="253" spans="1:12" ht="12.75">
      <c r="A253" s="281" t="s">
        <v>104</v>
      </c>
      <c r="B253" s="461" t="s">
        <v>143</v>
      </c>
      <c r="C253" s="263">
        <v>894.8591739945987</v>
      </c>
      <c r="D253" s="263">
        <v>0</v>
      </c>
      <c r="E253" s="263">
        <v>0</v>
      </c>
      <c r="F253" s="263">
        <v>0</v>
      </c>
      <c r="G253" s="263">
        <v>0</v>
      </c>
      <c r="H253" s="263">
        <v>0</v>
      </c>
      <c r="J253" s="264">
        <v>14.488285487165845</v>
      </c>
      <c r="L253" s="264">
        <v>-6.8295656095810005</v>
      </c>
    </row>
    <row r="254" spans="1:12" ht="12.75">
      <c r="A254" s="282" t="s">
        <v>103</v>
      </c>
      <c r="B254" s="462"/>
      <c r="C254" s="263">
        <v>6108.425578885173</v>
      </c>
      <c r="D254" s="263">
        <v>0</v>
      </c>
      <c r="E254" s="263">
        <v>2237.483589163305</v>
      </c>
      <c r="F254" s="263">
        <v>0.0006701285562000001</v>
      </c>
      <c r="G254" s="263">
        <v>0</v>
      </c>
      <c r="H254" s="263">
        <v>2237.4829190347496</v>
      </c>
      <c r="J254" s="264">
        <v>18.389875310067318</v>
      </c>
      <c r="L254" s="264">
        <v>92.9808919292789</v>
      </c>
    </row>
    <row r="255" spans="1:12" ht="12.75">
      <c r="A255" s="282" t="s">
        <v>102</v>
      </c>
      <c r="B255" s="462"/>
      <c r="C255" s="263">
        <v>3782.891889842221</v>
      </c>
      <c r="D255" s="263">
        <v>0</v>
      </c>
      <c r="E255" s="263">
        <v>0</v>
      </c>
      <c r="F255" s="263">
        <v>0.0008284103123000001</v>
      </c>
      <c r="G255" s="263">
        <v>0</v>
      </c>
      <c r="H255" s="263">
        <v>0</v>
      </c>
      <c r="J255" s="264">
        <v>10.39069449623663</v>
      </c>
      <c r="L255" s="264">
        <v>404.61324012968214</v>
      </c>
    </row>
    <row r="256" spans="1:12" ht="12.75">
      <c r="A256" s="282" t="s">
        <v>101</v>
      </c>
      <c r="B256" s="462"/>
      <c r="C256" s="263">
        <v>5621.2277401695965</v>
      </c>
      <c r="D256" s="263">
        <v>0</v>
      </c>
      <c r="E256" s="263">
        <v>527.907242079078</v>
      </c>
      <c r="F256" s="263">
        <v>7.482557730000002E-05</v>
      </c>
      <c r="G256" s="263">
        <v>0</v>
      </c>
      <c r="H256" s="263">
        <v>527.9071672535007</v>
      </c>
      <c r="J256" s="264">
        <v>28.108293071903887</v>
      </c>
      <c r="L256" s="264">
        <v>239.13780325931944</v>
      </c>
    </row>
    <row r="257" spans="1:12" ht="12.75">
      <c r="A257" s="282" t="s">
        <v>100</v>
      </c>
      <c r="B257" s="462"/>
      <c r="C257" s="263">
        <v>7011.331714425034</v>
      </c>
      <c r="D257" s="263">
        <v>365.96298994</v>
      </c>
      <c r="E257" s="263">
        <v>0</v>
      </c>
      <c r="F257" s="263">
        <v>0.2855840318316</v>
      </c>
      <c r="G257" s="263">
        <v>0</v>
      </c>
      <c r="H257" s="263">
        <v>0</v>
      </c>
      <c r="J257" s="264">
        <v>22.42034293032745</v>
      </c>
      <c r="L257" s="264">
        <v>-499.4744118965063</v>
      </c>
    </row>
    <row r="258" spans="1:12" ht="12.75">
      <c r="A258" s="282" t="s">
        <v>99</v>
      </c>
      <c r="B258" s="462"/>
      <c r="C258" s="263">
        <v>5266.480052024759</v>
      </c>
      <c r="D258" s="263">
        <v>0</v>
      </c>
      <c r="E258" s="263">
        <v>0</v>
      </c>
      <c r="F258" s="263">
        <v>0.0043765606436</v>
      </c>
      <c r="G258" s="263">
        <v>0</v>
      </c>
      <c r="H258" s="263">
        <v>0</v>
      </c>
      <c r="J258" s="264">
        <v>64.06440357952867</v>
      </c>
      <c r="L258" s="264">
        <v>-16.109534203600106</v>
      </c>
    </row>
    <row r="259" spans="1:12" ht="12.75">
      <c r="A259" s="282" t="s">
        <v>98</v>
      </c>
      <c r="B259" s="462"/>
      <c r="C259" s="263">
        <v>15045.965154445797</v>
      </c>
      <c r="D259" s="263">
        <v>0</v>
      </c>
      <c r="E259" s="263">
        <v>8714.378658492522</v>
      </c>
      <c r="F259" s="263">
        <v>0.0018298960426</v>
      </c>
      <c r="G259" s="263">
        <v>0</v>
      </c>
      <c r="H259" s="263">
        <v>8714.376828596478</v>
      </c>
      <c r="J259" s="264">
        <v>431.87818267138124</v>
      </c>
      <c r="L259" s="264">
        <v>0.0941984278313</v>
      </c>
    </row>
    <row r="260" spans="1:12" ht="13.5" thickBot="1">
      <c r="A260" s="282"/>
      <c r="B260" s="463"/>
      <c r="C260" s="266">
        <f aca="true" t="shared" si="31" ref="C260:H260">SUM(C253:C259)</f>
        <v>43731.181303787176</v>
      </c>
      <c r="D260" s="266">
        <f t="shared" si="31"/>
        <v>365.96298994</v>
      </c>
      <c r="E260" s="266">
        <f t="shared" si="31"/>
        <v>11479.769489734905</v>
      </c>
      <c r="F260" s="266">
        <f t="shared" si="31"/>
        <v>0.29336385296359996</v>
      </c>
      <c r="G260" s="266">
        <f t="shared" si="31"/>
        <v>0</v>
      </c>
      <c r="H260" s="267">
        <f t="shared" si="31"/>
        <v>11479.766914884727</v>
      </c>
      <c r="J260" s="272">
        <f>SUM(J253:J259)</f>
        <v>589.740077546611</v>
      </c>
      <c r="L260" s="272">
        <f>SUM(L253:L259)</f>
        <v>214.41262203642432</v>
      </c>
    </row>
    <row r="261" spans="1:12" ht="12.75">
      <c r="A261" s="282" t="s">
        <v>104</v>
      </c>
      <c r="B261" s="464" t="s">
        <v>91</v>
      </c>
      <c r="C261" s="263">
        <v>2046.1029939123205</v>
      </c>
      <c r="D261" s="263">
        <v>0</v>
      </c>
      <c r="E261" s="263">
        <v>2045.5020564944662</v>
      </c>
      <c r="F261" s="263">
        <v>1903.6960836374183</v>
      </c>
      <c r="G261" s="263">
        <v>0</v>
      </c>
      <c r="H261" s="263">
        <v>141.8059728570481</v>
      </c>
      <c r="J261" s="264">
        <v>-39.20342555910584</v>
      </c>
      <c r="L261" s="264">
        <v>-44.2992782780038</v>
      </c>
    </row>
    <row r="262" spans="1:12" ht="12.75">
      <c r="A262" s="282" t="s">
        <v>103</v>
      </c>
      <c r="B262" s="462"/>
      <c r="C262" s="263">
        <v>312.851573406548</v>
      </c>
      <c r="D262" s="263">
        <v>0</v>
      </c>
      <c r="E262" s="263">
        <v>0</v>
      </c>
      <c r="F262" s="263">
        <v>0</v>
      </c>
      <c r="G262" s="263">
        <v>0</v>
      </c>
      <c r="H262" s="263">
        <v>0</v>
      </c>
      <c r="J262" s="264">
        <v>-150.61737257638936</v>
      </c>
      <c r="L262" s="264">
        <v>9.944773644612212</v>
      </c>
    </row>
    <row r="263" spans="1:12" ht="12.75">
      <c r="A263" s="282" t="s">
        <v>102</v>
      </c>
      <c r="B263" s="462"/>
      <c r="C263" s="263">
        <v>964.4106928834182</v>
      </c>
      <c r="D263" s="263">
        <v>0</v>
      </c>
      <c r="E263" s="263">
        <v>700.112576851499</v>
      </c>
      <c r="F263" s="263">
        <v>0</v>
      </c>
      <c r="G263" s="263">
        <v>0</v>
      </c>
      <c r="H263" s="263">
        <v>700.112576851499</v>
      </c>
      <c r="J263" s="264">
        <v>-176.70118658705994</v>
      </c>
      <c r="L263" s="264">
        <v>-9.63197557696138</v>
      </c>
    </row>
    <row r="264" spans="1:12" ht="12.75">
      <c r="A264" s="282" t="s">
        <v>101</v>
      </c>
      <c r="B264" s="462"/>
      <c r="C264" s="263">
        <v>1413.3024831696896</v>
      </c>
      <c r="D264" s="263">
        <v>0</v>
      </c>
      <c r="E264" s="263">
        <v>475.54298331695514</v>
      </c>
      <c r="F264" s="263">
        <v>301.39200534665804</v>
      </c>
      <c r="G264" s="263">
        <v>0</v>
      </c>
      <c r="H264" s="263">
        <v>174.1509779702971</v>
      </c>
      <c r="J264" s="264">
        <v>-179.97338236457568</v>
      </c>
      <c r="L264" s="264">
        <v>70.62473584195642</v>
      </c>
    </row>
    <row r="265" spans="1:12" ht="12.75">
      <c r="A265" s="282" t="s">
        <v>100</v>
      </c>
      <c r="B265" s="462"/>
      <c r="C265" s="263">
        <v>1533.971277047624</v>
      </c>
      <c r="D265" s="263">
        <v>0</v>
      </c>
      <c r="E265" s="263">
        <v>0</v>
      </c>
      <c r="F265" s="263">
        <v>311.88118304995515</v>
      </c>
      <c r="G265" s="263">
        <v>0</v>
      </c>
      <c r="H265" s="263">
        <v>0</v>
      </c>
      <c r="J265" s="264">
        <v>57.36174452980329</v>
      </c>
      <c r="L265" s="264">
        <v>-76.14446400046296</v>
      </c>
    </row>
    <row r="266" spans="1:12" ht="12.75">
      <c r="A266" s="282" t="s">
        <v>99</v>
      </c>
      <c r="B266" s="462"/>
      <c r="C266" s="263">
        <v>3241.175054244079</v>
      </c>
      <c r="D266" s="263">
        <v>0</v>
      </c>
      <c r="E266" s="263">
        <v>1755.8668394914448</v>
      </c>
      <c r="F266" s="263">
        <v>2047.6447771568494</v>
      </c>
      <c r="G266" s="263">
        <v>0</v>
      </c>
      <c r="H266" s="263">
        <v>0</v>
      </c>
      <c r="J266" s="264">
        <v>81.13357898605466</v>
      </c>
      <c r="L266" s="264">
        <v>-10.274927840294787</v>
      </c>
    </row>
    <row r="267" spans="1:12" ht="12.75">
      <c r="A267" s="282" t="s">
        <v>98</v>
      </c>
      <c r="B267" s="462"/>
      <c r="C267" s="263">
        <v>2496.306005940223</v>
      </c>
      <c r="D267" s="263">
        <v>45.973881950000006</v>
      </c>
      <c r="E267" s="263">
        <v>350.2950601793064</v>
      </c>
      <c r="F267" s="263">
        <v>0</v>
      </c>
      <c r="G267" s="263">
        <v>0</v>
      </c>
      <c r="H267" s="263">
        <v>350.2950601793064</v>
      </c>
      <c r="J267" s="264">
        <v>80.26741925765981</v>
      </c>
      <c r="L267" s="264">
        <v>0</v>
      </c>
    </row>
    <row r="268" spans="1:12" ht="13.5" thickBot="1">
      <c r="A268" s="282"/>
      <c r="B268" s="463"/>
      <c r="C268" s="266">
        <f aca="true" t="shared" si="32" ref="C268:H268">SUM(C261:C267)</f>
        <v>12008.120080603901</v>
      </c>
      <c r="D268" s="266">
        <f t="shared" si="32"/>
        <v>45.973881950000006</v>
      </c>
      <c r="E268" s="266">
        <f t="shared" si="32"/>
        <v>5327.319516333671</v>
      </c>
      <c r="F268" s="266">
        <f t="shared" si="32"/>
        <v>4564.614049190881</v>
      </c>
      <c r="G268" s="266">
        <f t="shared" si="32"/>
        <v>0</v>
      </c>
      <c r="H268" s="267">
        <f t="shared" si="32"/>
        <v>1366.3645878581506</v>
      </c>
      <c r="J268" s="272">
        <f>SUM(J261:J267)</f>
        <v>-327.732624313613</v>
      </c>
      <c r="L268" s="272">
        <f>SUM(L261:L267)</f>
        <v>-59.78113620915429</v>
      </c>
    </row>
    <row r="269" spans="1:12" ht="12" customHeight="1">
      <c r="A269" s="282" t="s">
        <v>104</v>
      </c>
      <c r="B269" s="464" t="s">
        <v>144</v>
      </c>
      <c r="C269" s="263">
        <v>7069.768218884209</v>
      </c>
      <c r="D269" s="263">
        <v>0</v>
      </c>
      <c r="E269" s="263">
        <v>5769.078260099874</v>
      </c>
      <c r="F269" s="263">
        <v>671.1302795209124</v>
      </c>
      <c r="G269" s="263">
        <v>0</v>
      </c>
      <c r="H269" s="263">
        <v>5097.9479805789615</v>
      </c>
      <c r="J269" s="264">
        <v>104.06431953082617</v>
      </c>
      <c r="L269" s="264">
        <v>0</v>
      </c>
    </row>
    <row r="270" spans="1:12" ht="12.75">
      <c r="A270" s="282" t="s">
        <v>103</v>
      </c>
      <c r="B270" s="462"/>
      <c r="C270" s="263">
        <v>175.1652403503798</v>
      </c>
      <c r="D270" s="263">
        <v>0</v>
      </c>
      <c r="E270" s="263">
        <v>153.711628210111</v>
      </c>
      <c r="F270" s="263">
        <v>0</v>
      </c>
      <c r="G270" s="263">
        <v>0</v>
      </c>
      <c r="H270" s="263">
        <v>153.711628210111</v>
      </c>
      <c r="J270" s="264">
        <v>-37.841687649583264</v>
      </c>
      <c r="L270" s="264">
        <v>0</v>
      </c>
    </row>
    <row r="271" spans="1:12" ht="12.75">
      <c r="A271" s="282" t="s">
        <v>102</v>
      </c>
      <c r="B271" s="462"/>
      <c r="C271" s="263">
        <v>68.6241259456208</v>
      </c>
      <c r="D271" s="263">
        <v>0</v>
      </c>
      <c r="E271" s="263">
        <v>33.0394057011947</v>
      </c>
      <c r="F271" s="263">
        <v>0</v>
      </c>
      <c r="G271" s="263">
        <v>0</v>
      </c>
      <c r="H271" s="263">
        <v>33.0394057011947</v>
      </c>
      <c r="J271" s="264">
        <v>3.2081778678337116</v>
      </c>
      <c r="L271" s="264">
        <v>0</v>
      </c>
    </row>
    <row r="272" spans="1:12" ht="12.75">
      <c r="A272" s="282" t="s">
        <v>101</v>
      </c>
      <c r="B272" s="462"/>
      <c r="C272" s="263">
        <v>27.184782713995</v>
      </c>
      <c r="D272" s="263">
        <v>0</v>
      </c>
      <c r="E272" s="263">
        <v>0</v>
      </c>
      <c r="F272" s="263">
        <v>0</v>
      </c>
      <c r="G272" s="263">
        <v>0</v>
      </c>
      <c r="H272" s="263">
        <v>0</v>
      </c>
      <c r="J272" s="264">
        <v>-19.427527952755952</v>
      </c>
      <c r="L272" s="264">
        <v>-14.229777438428968</v>
      </c>
    </row>
    <row r="273" spans="1:12" ht="12.75">
      <c r="A273" s="282" t="s">
        <v>100</v>
      </c>
      <c r="B273" s="462"/>
      <c r="C273" s="263">
        <v>238.44017172171294</v>
      </c>
      <c r="D273" s="263">
        <v>0</v>
      </c>
      <c r="E273" s="263">
        <v>169.32495245631532</v>
      </c>
      <c r="F273" s="263">
        <v>160.37236266506162</v>
      </c>
      <c r="G273" s="263">
        <v>0</v>
      </c>
      <c r="H273" s="263">
        <v>8.952589791253693</v>
      </c>
      <c r="J273" s="264">
        <v>-537.5182265111923</v>
      </c>
      <c r="L273" s="264">
        <v>-25.891858890166507</v>
      </c>
    </row>
    <row r="274" spans="1:12" ht="12.75">
      <c r="A274" s="282" t="s">
        <v>99</v>
      </c>
      <c r="B274" s="462"/>
      <c r="C274" s="263">
        <v>147.9532014785964</v>
      </c>
      <c r="D274" s="263">
        <v>0</v>
      </c>
      <c r="E274" s="263">
        <v>0</v>
      </c>
      <c r="F274" s="263">
        <v>78.1802686556172</v>
      </c>
      <c r="G274" s="263">
        <v>0</v>
      </c>
      <c r="H274" s="263">
        <v>0</v>
      </c>
      <c r="J274" s="264">
        <v>30.59126816899834</v>
      </c>
      <c r="L274" s="264">
        <v>0</v>
      </c>
    </row>
    <row r="275" spans="1:12" ht="12.75">
      <c r="A275" s="283" t="s">
        <v>98</v>
      </c>
      <c r="B275" s="462"/>
      <c r="C275" s="263">
        <v>18.167478181983803</v>
      </c>
      <c r="D275" s="263">
        <v>0</v>
      </c>
      <c r="E275" s="263">
        <v>0</v>
      </c>
      <c r="F275" s="263">
        <v>0</v>
      </c>
      <c r="G275" s="263">
        <v>0</v>
      </c>
      <c r="H275" s="263">
        <v>0</v>
      </c>
      <c r="J275" s="264">
        <v>-423.9463266116966</v>
      </c>
      <c r="L275" s="264">
        <v>0</v>
      </c>
    </row>
    <row r="276" spans="1:12" ht="13.5" thickBot="1">
      <c r="A276" s="283"/>
      <c r="B276" s="463"/>
      <c r="C276" s="266">
        <f aca="true" t="shared" si="33" ref="C276:H276">SUM(C269:C275)</f>
        <v>7745.303219276499</v>
      </c>
      <c r="D276" s="266">
        <f t="shared" si="33"/>
        <v>0</v>
      </c>
      <c r="E276" s="266">
        <f t="shared" si="33"/>
        <v>6125.154246467494</v>
      </c>
      <c r="F276" s="266">
        <f t="shared" si="33"/>
        <v>909.6829108415911</v>
      </c>
      <c r="G276" s="266">
        <f t="shared" si="33"/>
        <v>0</v>
      </c>
      <c r="H276" s="267">
        <f t="shared" si="33"/>
        <v>5293.65160428152</v>
      </c>
      <c r="J276" s="272">
        <f>SUM(J269:J275)</f>
        <v>-880.87000315757</v>
      </c>
      <c r="L276" s="272">
        <f>SUM(L269:L275)</f>
        <v>-40.12163632859547</v>
      </c>
    </row>
    <row r="277" spans="1:12" ht="12.75">
      <c r="A277" s="282" t="s">
        <v>104</v>
      </c>
      <c r="B277" s="464" t="s">
        <v>145</v>
      </c>
      <c r="C277" s="263">
        <v>2012.7049085749168</v>
      </c>
      <c r="D277" s="263">
        <v>0</v>
      </c>
      <c r="E277" s="263">
        <v>1806.5577184962392</v>
      </c>
      <c r="F277" s="263">
        <v>405.95827900077774</v>
      </c>
      <c r="G277" s="263">
        <v>0</v>
      </c>
      <c r="H277" s="263">
        <v>1189.7593786813784</v>
      </c>
      <c r="J277" s="264">
        <v>122.20210589346925</v>
      </c>
      <c r="L277" s="264">
        <v>-230.40983960784155</v>
      </c>
    </row>
    <row r="278" spans="1:12" ht="12.75">
      <c r="A278" s="282" t="s">
        <v>103</v>
      </c>
      <c r="B278" s="462"/>
      <c r="C278" s="263">
        <v>1347.247323408689</v>
      </c>
      <c r="D278" s="263">
        <v>0</v>
      </c>
      <c r="E278" s="263">
        <v>1214.235399066345</v>
      </c>
      <c r="F278" s="263">
        <v>197.2427550470726</v>
      </c>
      <c r="G278" s="263">
        <v>0</v>
      </c>
      <c r="H278" s="263">
        <v>944.0075548333558</v>
      </c>
      <c r="J278" s="264">
        <v>14.138627532270625</v>
      </c>
      <c r="L278" s="264">
        <v>-187.61891435071345</v>
      </c>
    </row>
    <row r="279" spans="1:12" ht="12.75">
      <c r="A279" s="282" t="s">
        <v>102</v>
      </c>
      <c r="B279" s="462"/>
      <c r="C279" s="263">
        <v>738.0004841687189</v>
      </c>
      <c r="D279" s="263">
        <v>1.47241537</v>
      </c>
      <c r="E279" s="263">
        <v>633.3934162562815</v>
      </c>
      <c r="F279" s="263">
        <v>118.9414455533961</v>
      </c>
      <c r="G279" s="263">
        <v>0</v>
      </c>
      <c r="H279" s="263">
        <v>514.4519707028854</v>
      </c>
      <c r="J279" s="264">
        <v>-3.109094618953293</v>
      </c>
      <c r="L279" s="264">
        <v>141.62996121574042</v>
      </c>
    </row>
    <row r="280" spans="1:12" ht="12.75">
      <c r="A280" s="282" t="s">
        <v>101</v>
      </c>
      <c r="B280" s="462"/>
      <c r="C280" s="263">
        <v>731.24941294142</v>
      </c>
      <c r="D280" s="263">
        <v>8.9665578</v>
      </c>
      <c r="E280" s="263">
        <v>644.6225460860669</v>
      </c>
      <c r="F280" s="263">
        <v>0</v>
      </c>
      <c r="G280" s="263">
        <v>0</v>
      </c>
      <c r="H280" s="263">
        <v>644.6225460860669</v>
      </c>
      <c r="J280" s="264">
        <v>-16.10099627489373</v>
      </c>
      <c r="L280" s="264">
        <v>-187.93863542349936</v>
      </c>
    </row>
    <row r="281" spans="1:12" ht="12.75">
      <c r="A281" s="282" t="s">
        <v>100</v>
      </c>
      <c r="B281" s="462"/>
      <c r="C281" s="263">
        <v>1065.855972500923</v>
      </c>
      <c r="D281" s="263">
        <v>1.91842632</v>
      </c>
      <c r="E281" s="263">
        <v>963.6870708396681</v>
      </c>
      <c r="F281" s="263">
        <v>0</v>
      </c>
      <c r="G281" s="263">
        <v>0</v>
      </c>
      <c r="H281" s="263">
        <v>963.6870708396681</v>
      </c>
      <c r="J281" s="264">
        <v>-33.24591769932865</v>
      </c>
      <c r="L281" s="264">
        <v>90.82736067971837</v>
      </c>
    </row>
    <row r="282" spans="1:12" ht="12.75">
      <c r="A282" s="282" t="s">
        <v>99</v>
      </c>
      <c r="B282" s="462"/>
      <c r="C282" s="263">
        <v>399.1110614826048</v>
      </c>
      <c r="D282" s="263">
        <v>10.135454030000002</v>
      </c>
      <c r="E282" s="263">
        <v>294.7021350004971</v>
      </c>
      <c r="F282" s="263">
        <v>0</v>
      </c>
      <c r="G282" s="263">
        <v>0</v>
      </c>
      <c r="H282" s="263">
        <v>294.7021350004971</v>
      </c>
      <c r="J282" s="264">
        <v>-6.792089620944421</v>
      </c>
      <c r="L282" s="264">
        <v>-56.374302987689646</v>
      </c>
    </row>
    <row r="283" spans="1:12" ht="12.75">
      <c r="A283" s="282" t="s">
        <v>98</v>
      </c>
      <c r="B283" s="462"/>
      <c r="C283" s="263">
        <v>107.9352751030896</v>
      </c>
      <c r="D283" s="263">
        <v>0</v>
      </c>
      <c r="E283" s="263">
        <v>55.2309268439208</v>
      </c>
      <c r="F283" s="263">
        <v>0</v>
      </c>
      <c r="G283" s="263">
        <v>0</v>
      </c>
      <c r="H283" s="263">
        <v>55.2309268439208</v>
      </c>
      <c r="J283" s="264">
        <v>13.999440172062812</v>
      </c>
      <c r="L283" s="264">
        <v>-18.5560185242456</v>
      </c>
    </row>
    <row r="284" spans="1:12" ht="13.5" thickBot="1">
      <c r="A284" s="282"/>
      <c r="B284" s="463"/>
      <c r="C284" s="266">
        <f aca="true" t="shared" si="34" ref="C284:H284">SUM(C277:C283)</f>
        <v>6402.104438180361</v>
      </c>
      <c r="D284" s="266">
        <f t="shared" si="34"/>
        <v>22.492853520000004</v>
      </c>
      <c r="E284" s="266">
        <f t="shared" si="34"/>
        <v>5612.42921258902</v>
      </c>
      <c r="F284" s="266">
        <f t="shared" si="34"/>
        <v>722.1424796012464</v>
      </c>
      <c r="G284" s="266">
        <f t="shared" si="34"/>
        <v>0</v>
      </c>
      <c r="H284" s="267">
        <f t="shared" si="34"/>
        <v>4606.461582987773</v>
      </c>
      <c r="J284" s="272">
        <f>SUM(J277:J283)</f>
        <v>91.09207538368258</v>
      </c>
      <c r="L284" s="272">
        <f>SUM(L277:L283)</f>
        <v>-448.4403889985308</v>
      </c>
    </row>
    <row r="285" spans="1:12" ht="12" customHeight="1">
      <c r="A285" s="282" t="s">
        <v>104</v>
      </c>
      <c r="B285" s="464" t="s">
        <v>146</v>
      </c>
      <c r="C285" s="263">
        <v>1189.767716641772</v>
      </c>
      <c r="D285" s="263">
        <v>0</v>
      </c>
      <c r="E285" s="263">
        <v>943.6471111883756</v>
      </c>
      <c r="F285" s="263">
        <v>0</v>
      </c>
      <c r="G285" s="263">
        <v>0</v>
      </c>
      <c r="H285" s="263">
        <v>943.6471111883756</v>
      </c>
      <c r="J285" s="264">
        <v>-3354.4190023480464</v>
      </c>
      <c r="L285" s="264">
        <v>-79.68310018836382</v>
      </c>
    </row>
    <row r="286" spans="1:12" ht="12.75">
      <c r="A286" s="282" t="s">
        <v>103</v>
      </c>
      <c r="B286" s="462"/>
      <c r="C286" s="263">
        <v>342.63048026017503</v>
      </c>
      <c r="D286" s="263">
        <v>0</v>
      </c>
      <c r="E286" s="263">
        <v>223.2338163414813</v>
      </c>
      <c r="F286" s="263">
        <v>0</v>
      </c>
      <c r="G286" s="263">
        <v>0</v>
      </c>
      <c r="H286" s="263">
        <v>223.2338163414813</v>
      </c>
      <c r="J286" s="264">
        <v>-37.41058999956448</v>
      </c>
      <c r="L286" s="264">
        <v>-293.0652700990222</v>
      </c>
    </row>
    <row r="287" spans="1:12" ht="12.75">
      <c r="A287" s="282" t="s">
        <v>102</v>
      </c>
      <c r="B287" s="462"/>
      <c r="C287" s="263">
        <v>391.06271180067046</v>
      </c>
      <c r="D287" s="263">
        <v>0</v>
      </c>
      <c r="E287" s="263">
        <v>261.81525415458435</v>
      </c>
      <c r="F287" s="263">
        <v>0</v>
      </c>
      <c r="G287" s="263">
        <v>0</v>
      </c>
      <c r="H287" s="263">
        <v>261.81525415458435</v>
      </c>
      <c r="J287" s="264">
        <v>212.9187434772368</v>
      </c>
      <c r="L287" s="264">
        <v>194.9498366639432</v>
      </c>
    </row>
    <row r="288" spans="1:12" ht="12.75">
      <c r="A288" s="282" t="s">
        <v>101</v>
      </c>
      <c r="B288" s="462"/>
      <c r="C288" s="263">
        <v>206.76975888859062</v>
      </c>
      <c r="D288" s="263">
        <v>0</v>
      </c>
      <c r="E288" s="263">
        <v>79.6702567064461</v>
      </c>
      <c r="F288" s="263">
        <v>0</v>
      </c>
      <c r="G288" s="263">
        <v>0</v>
      </c>
      <c r="H288" s="263">
        <v>79.6702567064461</v>
      </c>
      <c r="J288" s="264">
        <v>0.9385441953111693</v>
      </c>
      <c r="L288" s="264">
        <v>522.1092849067009</v>
      </c>
    </row>
    <row r="289" spans="1:12" ht="12.75">
      <c r="A289" s="282" t="s">
        <v>100</v>
      </c>
      <c r="B289" s="462"/>
      <c r="C289" s="263">
        <v>325.08062790513867</v>
      </c>
      <c r="D289" s="263">
        <v>0</v>
      </c>
      <c r="E289" s="263">
        <v>57.90256869453175</v>
      </c>
      <c r="F289" s="263">
        <v>0</v>
      </c>
      <c r="G289" s="263">
        <v>0</v>
      </c>
      <c r="H289" s="263">
        <v>57.90256869453175</v>
      </c>
      <c r="J289" s="264">
        <v>3.713317444530901</v>
      </c>
      <c r="L289" s="264">
        <v>54.49979251609875</v>
      </c>
    </row>
    <row r="290" spans="1:12" ht="12.75">
      <c r="A290" s="282" t="s">
        <v>99</v>
      </c>
      <c r="B290" s="462"/>
      <c r="C290" s="263">
        <v>335.41530390519176</v>
      </c>
      <c r="D290" s="263">
        <v>0</v>
      </c>
      <c r="E290" s="263">
        <v>77.47847417923506</v>
      </c>
      <c r="F290" s="263">
        <v>0</v>
      </c>
      <c r="G290" s="263">
        <v>0</v>
      </c>
      <c r="H290" s="263">
        <v>77.47847417923506</v>
      </c>
      <c r="J290" s="264">
        <v>110.03877497839844</v>
      </c>
      <c r="L290" s="264">
        <v>-31.11083355885694</v>
      </c>
    </row>
    <row r="291" spans="1:12" ht="12.75">
      <c r="A291" s="282" t="s">
        <v>98</v>
      </c>
      <c r="B291" s="462"/>
      <c r="C291" s="263">
        <v>509.22525740825466</v>
      </c>
      <c r="D291" s="263">
        <v>0</v>
      </c>
      <c r="E291" s="263">
        <v>176.30405343141948</v>
      </c>
      <c r="F291" s="263">
        <v>0</v>
      </c>
      <c r="G291" s="263">
        <v>0</v>
      </c>
      <c r="H291" s="263">
        <v>176.30405343141948</v>
      </c>
      <c r="J291" s="264">
        <v>59.083829814053416</v>
      </c>
      <c r="L291" s="264">
        <v>-146.20823720437423</v>
      </c>
    </row>
    <row r="292" spans="1:12" ht="13.5" thickBot="1">
      <c r="A292" s="282"/>
      <c r="B292" s="463"/>
      <c r="C292" s="266">
        <f aca="true" t="shared" si="35" ref="C292:H292">SUM(C285:C291)</f>
        <v>3299.951856809793</v>
      </c>
      <c r="D292" s="266">
        <f t="shared" si="35"/>
        <v>0</v>
      </c>
      <c r="E292" s="266">
        <f t="shared" si="35"/>
        <v>1820.0515346960735</v>
      </c>
      <c r="F292" s="266">
        <f t="shared" si="35"/>
        <v>0</v>
      </c>
      <c r="G292" s="266">
        <f t="shared" si="35"/>
        <v>0</v>
      </c>
      <c r="H292" s="267">
        <f t="shared" si="35"/>
        <v>1820.0515346960735</v>
      </c>
      <c r="J292" s="272">
        <f>SUM(J285:J291)</f>
        <v>-3005.13638243808</v>
      </c>
      <c r="L292" s="272">
        <f>SUM(L285:L291)</f>
        <v>221.4914730361256</v>
      </c>
    </row>
    <row r="293" spans="1:12" ht="12" customHeight="1">
      <c r="A293" s="282" t="s">
        <v>104</v>
      </c>
      <c r="B293" s="464" t="s">
        <v>147</v>
      </c>
      <c r="C293" s="263">
        <v>3.0886518479862004</v>
      </c>
      <c r="D293" s="263">
        <v>0</v>
      </c>
      <c r="E293" s="263">
        <v>0.6565626176366</v>
      </c>
      <c r="F293" s="263">
        <v>0</v>
      </c>
      <c r="G293" s="263">
        <v>0</v>
      </c>
      <c r="H293" s="263">
        <v>0.6565626176366</v>
      </c>
      <c r="J293" s="264">
        <v>-1099.0852461271581</v>
      </c>
      <c r="L293" s="264">
        <v>137.64710086721402</v>
      </c>
    </row>
    <row r="294" spans="1:12" ht="12.75">
      <c r="A294" s="282" t="s">
        <v>103</v>
      </c>
      <c r="B294" s="462"/>
      <c r="C294" s="263">
        <v>95.8154365222188</v>
      </c>
      <c r="D294" s="263">
        <v>0</v>
      </c>
      <c r="E294" s="263">
        <v>95.81534555915441</v>
      </c>
      <c r="F294" s="263">
        <v>0</v>
      </c>
      <c r="G294" s="263">
        <v>0</v>
      </c>
      <c r="H294" s="263">
        <v>95.81534555915441</v>
      </c>
      <c r="J294" s="264">
        <v>0</v>
      </c>
      <c r="L294" s="264">
        <v>-353.95566005405317</v>
      </c>
    </row>
    <row r="295" spans="1:12" ht="12.75">
      <c r="A295" s="282" t="s">
        <v>102</v>
      </c>
      <c r="B295" s="462"/>
      <c r="C295" s="263">
        <v>93.5231756287381</v>
      </c>
      <c r="D295" s="263">
        <v>0</v>
      </c>
      <c r="E295" s="263">
        <v>92.33373830072001</v>
      </c>
      <c r="F295" s="263">
        <v>0</v>
      </c>
      <c r="G295" s="263">
        <v>0</v>
      </c>
      <c r="H295" s="263">
        <v>92.33373830072001</v>
      </c>
      <c r="J295" s="264">
        <v>-32.32077084831978</v>
      </c>
      <c r="L295" s="264">
        <v>244.0739709109539</v>
      </c>
    </row>
    <row r="296" spans="1:12" ht="12.75">
      <c r="A296" s="282" t="s">
        <v>101</v>
      </c>
      <c r="B296" s="462"/>
      <c r="C296" s="263">
        <v>186.94031398449636</v>
      </c>
      <c r="D296" s="263">
        <v>0</v>
      </c>
      <c r="E296" s="263">
        <v>175.1267797140301</v>
      </c>
      <c r="F296" s="263">
        <v>0</v>
      </c>
      <c r="G296" s="263">
        <v>0</v>
      </c>
      <c r="H296" s="263">
        <v>68.54753971403012</v>
      </c>
      <c r="J296" s="264">
        <v>8.739640287633831</v>
      </c>
      <c r="L296" s="264">
        <v>1.7761082341594374</v>
      </c>
    </row>
    <row r="297" spans="1:12" ht="12.75">
      <c r="A297" s="282" t="s">
        <v>100</v>
      </c>
      <c r="B297" s="462"/>
      <c r="C297" s="263">
        <v>59.151709268426195</v>
      </c>
      <c r="D297" s="263">
        <v>11.57890765</v>
      </c>
      <c r="E297" s="263">
        <v>38.8818534003884</v>
      </c>
      <c r="F297" s="263">
        <v>0</v>
      </c>
      <c r="G297" s="263">
        <v>0</v>
      </c>
      <c r="H297" s="263">
        <v>38.8818534003884</v>
      </c>
      <c r="J297" s="264">
        <v>-96.88644766448684</v>
      </c>
      <c r="L297" s="264">
        <v>-292.1603337144834</v>
      </c>
    </row>
    <row r="298" spans="1:12" ht="12.75">
      <c r="A298" s="282" t="s">
        <v>99</v>
      </c>
      <c r="B298" s="462"/>
      <c r="C298" s="263">
        <v>117.92552281935498</v>
      </c>
      <c r="D298" s="263">
        <v>0</v>
      </c>
      <c r="E298" s="263">
        <v>97.57020395493618</v>
      </c>
      <c r="F298" s="263">
        <v>0</v>
      </c>
      <c r="G298" s="263">
        <v>0</v>
      </c>
      <c r="H298" s="263">
        <v>97.57020395493618</v>
      </c>
      <c r="J298" s="264">
        <v>4.032725392166931</v>
      </c>
      <c r="L298" s="264">
        <v>-96.23872679398869</v>
      </c>
    </row>
    <row r="299" spans="1:12" ht="12.75">
      <c r="A299" s="282" t="s">
        <v>98</v>
      </c>
      <c r="B299" s="462"/>
      <c r="C299" s="263">
        <v>21.148914535076603</v>
      </c>
      <c r="D299" s="263">
        <v>0</v>
      </c>
      <c r="E299" s="263">
        <v>0</v>
      </c>
      <c r="F299" s="263">
        <v>0</v>
      </c>
      <c r="G299" s="263">
        <v>0</v>
      </c>
      <c r="H299" s="263">
        <v>0</v>
      </c>
      <c r="J299" s="264">
        <v>0</v>
      </c>
      <c r="L299" s="264">
        <v>-0.0204123109082</v>
      </c>
    </row>
    <row r="300" spans="1:12" ht="13.5" thickBot="1">
      <c r="A300" s="282"/>
      <c r="B300" s="463"/>
      <c r="C300" s="266">
        <f aca="true" t="shared" si="36" ref="C300:H300">SUM(C293:C299)</f>
        <v>577.5937246062973</v>
      </c>
      <c r="D300" s="266">
        <f t="shared" si="36"/>
        <v>11.57890765</v>
      </c>
      <c r="E300" s="266">
        <f t="shared" si="36"/>
        <v>500.38448354686574</v>
      </c>
      <c r="F300" s="266">
        <f t="shared" si="36"/>
        <v>0</v>
      </c>
      <c r="G300" s="266">
        <f t="shared" si="36"/>
        <v>0</v>
      </c>
      <c r="H300" s="267">
        <f t="shared" si="36"/>
        <v>393.8052435468657</v>
      </c>
      <c r="J300" s="272">
        <f>SUM(J293:J299)</f>
        <v>-1215.5200989601642</v>
      </c>
      <c r="L300" s="272">
        <f>SUM(L293:L299)</f>
        <v>-358.8779528611061</v>
      </c>
    </row>
    <row r="301" spans="1:12" ht="12.75">
      <c r="A301" s="282" t="s">
        <v>104</v>
      </c>
      <c r="B301" s="464" t="s">
        <v>148</v>
      </c>
      <c r="C301" s="263">
        <v>11160.341702167038</v>
      </c>
      <c r="D301" s="263">
        <v>0</v>
      </c>
      <c r="E301" s="263">
        <v>11153.464895529436</v>
      </c>
      <c r="F301" s="263">
        <v>0</v>
      </c>
      <c r="G301" s="263">
        <v>0</v>
      </c>
      <c r="H301" s="263">
        <v>356.08731469821</v>
      </c>
      <c r="J301" s="264">
        <v>-390.0088298149173</v>
      </c>
      <c r="L301" s="264">
        <v>89.75797622337473</v>
      </c>
    </row>
    <row r="302" spans="1:12" ht="12.75">
      <c r="A302" s="282" t="s">
        <v>103</v>
      </c>
      <c r="B302" s="462"/>
      <c r="C302" s="263">
        <v>1581.8764806559443</v>
      </c>
      <c r="D302" s="263">
        <v>0</v>
      </c>
      <c r="E302" s="263">
        <v>1581.4700006411424</v>
      </c>
      <c r="F302" s="263">
        <v>0</v>
      </c>
      <c r="G302" s="263">
        <v>0</v>
      </c>
      <c r="H302" s="263">
        <v>176.10071735210175</v>
      </c>
      <c r="J302" s="264">
        <v>0.9849779497711904</v>
      </c>
      <c r="L302" s="264">
        <v>161.14025683308614</v>
      </c>
    </row>
    <row r="303" spans="1:12" ht="12.75">
      <c r="A303" s="282" t="s">
        <v>102</v>
      </c>
      <c r="B303" s="462"/>
      <c r="C303" s="263">
        <v>1527.8617241990007</v>
      </c>
      <c r="D303" s="263">
        <v>1495.9612727500003</v>
      </c>
      <c r="E303" s="263">
        <v>30.269991415370708</v>
      </c>
      <c r="F303" s="263">
        <v>0</v>
      </c>
      <c r="G303" s="263">
        <v>0</v>
      </c>
      <c r="H303" s="263">
        <v>30.269991415370708</v>
      </c>
      <c r="J303" s="264">
        <v>-10.490569931556097</v>
      </c>
      <c r="L303" s="264">
        <v>-191.6724207832283</v>
      </c>
    </row>
    <row r="304" spans="1:12" ht="12.75">
      <c r="A304" s="282" t="s">
        <v>101</v>
      </c>
      <c r="B304" s="462"/>
      <c r="C304" s="263">
        <v>78.6357821527321</v>
      </c>
      <c r="D304" s="263">
        <v>5.359082220000001</v>
      </c>
      <c r="E304" s="263">
        <v>73.15367612998921</v>
      </c>
      <c r="F304" s="263">
        <v>0</v>
      </c>
      <c r="G304" s="263">
        <v>0</v>
      </c>
      <c r="H304" s="263">
        <v>1.3285361299891998</v>
      </c>
      <c r="J304" s="264">
        <v>-17.16280054249696</v>
      </c>
      <c r="L304" s="264">
        <v>12.608891916069979</v>
      </c>
    </row>
    <row r="305" spans="1:12" ht="12.75">
      <c r="A305" s="282" t="s">
        <v>100</v>
      </c>
      <c r="B305" s="462"/>
      <c r="C305" s="263">
        <v>692.8095454935659</v>
      </c>
      <c r="D305" s="263">
        <v>255.38355303000003</v>
      </c>
      <c r="E305" s="263">
        <v>409.8450506366764</v>
      </c>
      <c r="F305" s="263">
        <v>0</v>
      </c>
      <c r="G305" s="263">
        <v>0</v>
      </c>
      <c r="H305" s="263">
        <v>79.10498475694081</v>
      </c>
      <c r="J305" s="264">
        <v>42.43915451213817</v>
      </c>
      <c r="L305" s="264">
        <v>95.6607717295683</v>
      </c>
    </row>
    <row r="306" spans="1:12" ht="12.75">
      <c r="A306" s="282" t="s">
        <v>99</v>
      </c>
      <c r="B306" s="462"/>
      <c r="C306" s="263">
        <v>1170.854657987898</v>
      </c>
      <c r="D306" s="263">
        <v>1101.94013941</v>
      </c>
      <c r="E306" s="263">
        <v>25.779320770104</v>
      </c>
      <c r="F306" s="263">
        <v>0</v>
      </c>
      <c r="G306" s="263">
        <v>0</v>
      </c>
      <c r="H306" s="263">
        <v>25.779320770104</v>
      </c>
      <c r="J306" s="264">
        <v>-8.88481744256275</v>
      </c>
      <c r="L306" s="264">
        <v>-106.8549532881967</v>
      </c>
    </row>
    <row r="307" spans="1:12" ht="12.75">
      <c r="A307" s="282" t="s">
        <v>98</v>
      </c>
      <c r="B307" s="462"/>
      <c r="C307" s="263">
        <v>16.185604985548405</v>
      </c>
      <c r="D307" s="263">
        <v>0</v>
      </c>
      <c r="E307" s="263">
        <v>13.768214434143504</v>
      </c>
      <c r="F307" s="263">
        <v>0</v>
      </c>
      <c r="G307" s="263">
        <v>0</v>
      </c>
      <c r="H307" s="263">
        <v>13.768214434143504</v>
      </c>
      <c r="J307" s="264">
        <v>2.9667454215784113</v>
      </c>
      <c r="L307" s="264">
        <v>0</v>
      </c>
    </row>
    <row r="308" spans="1:12" ht="13.5" thickBot="1">
      <c r="A308" s="284"/>
      <c r="B308" s="465"/>
      <c r="C308" s="266">
        <f aca="true" t="shared" si="37" ref="C308:H308">SUM(C301:C307)</f>
        <v>16228.56549764173</v>
      </c>
      <c r="D308" s="266">
        <f t="shared" si="37"/>
        <v>2858.64404741</v>
      </c>
      <c r="E308" s="266">
        <f t="shared" si="37"/>
        <v>13287.751149556861</v>
      </c>
      <c r="F308" s="266">
        <f t="shared" si="37"/>
        <v>0</v>
      </c>
      <c r="G308" s="266">
        <f t="shared" si="37"/>
        <v>0</v>
      </c>
      <c r="H308" s="267">
        <f t="shared" si="37"/>
        <v>682.4390795568598</v>
      </c>
      <c r="J308" s="272">
        <f>SUM(J301:J307)</f>
        <v>-380.1561398480453</v>
      </c>
      <c r="L308" s="272">
        <f>SUM(L301:L307)</f>
        <v>60.640522630674155</v>
      </c>
    </row>
    <row r="309" ht="13.5" thickBot="1">
      <c r="E309" s="241"/>
    </row>
    <row r="310" spans="1:12" s="279" customFormat="1" ht="12.75" customHeight="1" thickBot="1">
      <c r="A310" s="276"/>
      <c r="B310" s="277" t="s">
        <v>149</v>
      </c>
      <c r="C310" s="277">
        <f aca="true" t="shared" si="38" ref="C310:L310">C308+C300+C292+C284+C276+C268+C260+C251</f>
        <v>161199.2703915423</v>
      </c>
      <c r="D310" s="277">
        <f t="shared" si="38"/>
        <v>3412.39039047</v>
      </c>
      <c r="E310" s="277">
        <f>E308+E300+E292+E284+E276+E268+E260+E251</f>
        <v>78081.34345825706</v>
      </c>
      <c r="F310" s="277">
        <f t="shared" si="38"/>
        <v>29800.74670138007</v>
      </c>
      <c r="G310" s="277">
        <f t="shared" si="38"/>
        <v>0</v>
      </c>
      <c r="H310" s="278">
        <f t="shared" si="38"/>
        <v>37832.89571641514</v>
      </c>
      <c r="J310" s="280">
        <f>J308+J300+J292+J284+J276+J268+J260+J251</f>
        <v>-5059.7545405148085</v>
      </c>
      <c r="L310" s="280">
        <f t="shared" si="38"/>
        <v>-497.60191329343337</v>
      </c>
    </row>
    <row r="312" spans="1:12" ht="12.75">
      <c r="A312" s="386" t="s">
        <v>97</v>
      </c>
      <c r="B312" s="386"/>
      <c r="C312" s="386"/>
      <c r="D312" s="386"/>
      <c r="E312" s="386"/>
      <c r="F312" s="386"/>
      <c r="G312" s="386"/>
      <c r="H312" s="386"/>
      <c r="I312" s="386"/>
      <c r="J312" s="386"/>
      <c r="K312" s="386"/>
      <c r="L312" s="386"/>
    </row>
    <row r="313" spans="1:12" ht="28.5" customHeight="1">
      <c r="A313" s="382" t="s">
        <v>286</v>
      </c>
      <c r="B313" s="382"/>
      <c r="C313" s="382"/>
      <c r="D313" s="382"/>
      <c r="E313" s="382"/>
      <c r="F313" s="382"/>
      <c r="G313" s="382"/>
      <c r="H313" s="382"/>
      <c r="I313" s="382"/>
      <c r="J313" s="382"/>
      <c r="K313" s="382"/>
      <c r="L313" s="382"/>
    </row>
    <row r="314" spans="1:12" ht="27" customHeight="1">
      <c r="A314" s="382" t="s">
        <v>287</v>
      </c>
      <c r="B314" s="382"/>
      <c r="C314" s="382"/>
      <c r="D314" s="382"/>
      <c r="E314" s="382"/>
      <c r="F314" s="382"/>
      <c r="G314" s="382"/>
      <c r="H314" s="382"/>
      <c r="I314" s="382"/>
      <c r="J314" s="382"/>
      <c r="K314" s="382"/>
      <c r="L314" s="382"/>
    </row>
    <row r="315" spans="1:12" ht="31.5" customHeight="1">
      <c r="A315" s="448" t="s">
        <v>288</v>
      </c>
      <c r="B315" s="448"/>
      <c r="C315" s="448"/>
      <c r="D315" s="448"/>
      <c r="E315" s="448"/>
      <c r="F315" s="448"/>
      <c r="G315" s="448"/>
      <c r="H315" s="448"/>
      <c r="I315" s="448"/>
      <c r="J315" s="448"/>
      <c r="K315" s="448"/>
      <c r="L315" s="448"/>
    </row>
  </sheetData>
  <sheetProtection password="A0C4" sheet="1"/>
  <mergeCells count="45">
    <mergeCell ref="A313:L313"/>
    <mergeCell ref="A314:L314"/>
    <mergeCell ref="B253:B260"/>
    <mergeCell ref="B261:B268"/>
    <mergeCell ref="B269:B276"/>
    <mergeCell ref="B277:B284"/>
    <mergeCell ref="B285:B292"/>
    <mergeCell ref="B293:B300"/>
    <mergeCell ref="B301:B308"/>
    <mergeCell ref="A312:L312"/>
    <mergeCell ref="B42:B49"/>
    <mergeCell ref="B50:B57"/>
    <mergeCell ref="B58:B65"/>
    <mergeCell ref="B66:B73"/>
    <mergeCell ref="B74:B81"/>
    <mergeCell ref="B146:B153"/>
    <mergeCell ref="B106:B113"/>
    <mergeCell ref="B122:B129"/>
    <mergeCell ref="B114:B121"/>
    <mergeCell ref="A8:A9"/>
    <mergeCell ref="B210:B217"/>
    <mergeCell ref="B218:B225"/>
    <mergeCell ref="B226:B233"/>
    <mergeCell ref="B234:B241"/>
    <mergeCell ref="B194:B201"/>
    <mergeCell ref="B202:B209"/>
    <mergeCell ref="B178:B185"/>
    <mergeCell ref="B186:B193"/>
    <mergeCell ref="B98:B105"/>
    <mergeCell ref="B242:B249"/>
    <mergeCell ref="B170:B177"/>
    <mergeCell ref="B130:B137"/>
    <mergeCell ref="B138:B145"/>
    <mergeCell ref="B162:B169"/>
    <mergeCell ref="B154:B161"/>
    <mergeCell ref="A315:L315"/>
    <mergeCell ref="B26:B33"/>
    <mergeCell ref="E8:H8"/>
    <mergeCell ref="B8:B9"/>
    <mergeCell ref="B10:B17"/>
    <mergeCell ref="B18:B25"/>
    <mergeCell ref="B34:B41"/>
    <mergeCell ref="C8:D8"/>
    <mergeCell ref="B90:B97"/>
    <mergeCell ref="B82:B89"/>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51" r:id="rId1"/>
  <rowBreaks count="1" manualBreakCount="1">
    <brk id="2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Affairs2, Corporate : Corp Affairs</dc:creator>
  <cp:keywords/>
  <dc:description/>
  <cp:lastModifiedBy>Affairs2, Corporate : Corp Affairs</cp:lastModifiedBy>
  <cp:lastPrinted>2011-07-15T14:02:06Z</cp:lastPrinted>
  <dcterms:created xsi:type="dcterms:W3CDTF">2011-07-05T07:42:41Z</dcterms:created>
  <dcterms:modified xsi:type="dcterms:W3CDTF">2014-02-24T16:42:22Z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-516373614</vt:i4>
  </property>
  <property fmtid="{D5CDD505-2E9C-101B-9397-08002B2CF9AE}" pid="3" name="_NewReviewCycle">
    <vt:lpwstr/>
  </property>
  <property fmtid="{D5CDD505-2E9C-101B-9397-08002B2CF9AE}" pid="4" name="_EmailSubject">
    <vt:lpwstr/>
  </property>
  <property fmtid="{D5CDD505-2E9C-101B-9397-08002B2CF9AE}" pid="5" name="_AuthorEmail">
    <vt:lpwstr>richard.caven@barclayscorp.com</vt:lpwstr>
  </property>
  <property fmtid="{D5CDD505-2E9C-101B-9397-08002B2CF9AE}" pid="6" name="_AuthorEmailDisplayName">
    <vt:lpwstr>Caven, Richard : Investor Relations</vt:lpwstr>
  </property>
  <property fmtid="{D5CDD505-2E9C-101B-9397-08002B2CF9AE}" pid="7" name="_ReviewingToolsShownOnce">
    <vt:lpwstr/>
  </property>
</Properties>
</file>