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lient.barclayscorp.com\dfs-emea\GROUP\GLOBAL\FINANCE\GPR_R&amp;A\3_Mgmt Rpt\2021\Regulatory Reporting\Q121\Final\Excel tables\"/>
    </mc:Choice>
  </mc:AlternateContent>
  <bookViews>
    <workbookView xWindow="0" yWindow="0" windowWidth="18090" windowHeight="5985" tabRatio="693" firstSheet="2" activeTab="2"/>
  </bookViews>
  <sheets>
    <sheet name="YTD Consolidation check " sheetId="52" state="hidden" r:id="rId1"/>
    <sheet name="Key Financials Summary" sheetId="54" state="hidden" r:id="rId2"/>
    <sheet name="Group PH" sheetId="1" r:id="rId3"/>
    <sheet name="Barclays UK YTD" sheetId="47" state="hidden" r:id="rId4"/>
    <sheet name="Barclays International YTD" sheetId="48" state="hidden" r:id="rId5"/>
    <sheet name="Head Office YTD" sheetId="49" state="hidden" r:id="rId6"/>
    <sheet name="Group Qrtly" sheetId="12" r:id="rId7"/>
    <sheet name="Barclays UK Qrtly" sheetId="15" r:id="rId8"/>
    <sheet name="Barclays International Qrtly" sheetId="16" r:id="rId9"/>
    <sheet name="Head Office Qrtly" sheetId="26" r:id="rId10"/>
    <sheet name="Segmental Reporting Note" sheetId="53" state="hidden" r:id="rId11"/>
    <sheet name="Margins and balances YTD" sheetId="55" r:id="rId12"/>
    <sheet name="Margins and balances Qrtly" sheetId="56" r:id="rId13"/>
    <sheet name="L&amp;A by stage" sheetId="57" r:id="rId14"/>
    <sheet name="L&amp;A by stage 2" sheetId="58" r:id="rId15"/>
    <sheet name="L&amp;A by product" sheetId="59" r:id="rId16"/>
    <sheet name="Baseline MEV table" sheetId="60" r:id="rId17"/>
    <sheet name="Scenario weightings table" sheetId="61" r:id="rId18"/>
    <sheet name="Capital ratios and resources" sheetId="62" r:id="rId19"/>
    <sheet name="Movement in CET1 capital" sheetId="63" r:id="rId20"/>
    <sheet name="RWAs by Risk Type and Business" sheetId="64" r:id="rId21"/>
    <sheet name="Movement in RWAs" sheetId="65" r:id="rId22"/>
    <sheet name="Leverage" sheetId="66" r:id="rId23"/>
    <sheet name="MREL Table" sheetId="67" r:id="rId24"/>
    <sheet name="Condensed consolidated IS" sheetId="68" r:id="rId25"/>
    <sheet name="Condensed consolidated BS" sheetId="69" r:id="rId26"/>
    <sheet name="Condensed consolidated SOCIE" sheetId="70" r:id="rId27"/>
    <sheet name="Other reserves" sheetId="71" r:id="rId28"/>
    <sheet name="Returns" sheetId="41" r:id="rId29"/>
    <sheet name="CYYTD performance measures excl" sheetId="50" state="hidden" r:id="rId30"/>
    <sheet name="PYYTD performance measures" sheetId="51" state="hidden" r:id="rId31"/>
    <sheet name="Group Non-IFRS performance mea " sheetId="43" r:id="rId32"/>
    <sheet name="BUK Non-IFRS performance measur" sheetId="44" r:id="rId33"/>
    <sheet name="BI Non-IFRS performance measure" sheetId="45" r:id="rId34"/>
    <sheet name="HO performance measures excl" sheetId="46" state="hidden" r:id="rId35"/>
    <sheet name="TNAV" sheetId="35" r:id="rId36"/>
  </sheets>
  <externalReferences>
    <externalReference r:id="rId37"/>
    <externalReference r:id="rId38"/>
  </externalReferences>
  <definedNames>
    <definedName name="AccountNames">[1]Lists!$B$3:$B$2001</definedName>
    <definedName name="CDMQRCentralBPAClarityUploadQuarterlies_1" localSheetId="8">#REF!</definedName>
    <definedName name="CDMQRCentralBPAClarityUploadQuarterlies_1" localSheetId="7">#REF!</definedName>
    <definedName name="CDMQRCentralBPAClarityUploadQuarterlies_1" localSheetId="6">#REF!</definedName>
    <definedName name="CDMQRCentralBPAClarityUploadQuarterlies_1" localSheetId="9">#REF!</definedName>
    <definedName name="CDMQRCentralBPAClarityUploadQuarterlies_1" localSheetId="30">#REF!</definedName>
    <definedName name="CDMQRCentralBPAClarityUploadQuarterlies_1" localSheetId="0">#REF!</definedName>
    <definedName name="CDMQRCentralBPAClarityUploadQuarterlies_1">#REF!</definedName>
    <definedName name="CDMQRClarityuploadfileQ316.xlsx_1" localSheetId="4">#REF!</definedName>
    <definedName name="CDMQRClarityuploadfileQ316.xlsx_1" localSheetId="3">#REF!</definedName>
    <definedName name="CDMQRClarityuploadfileQ316.xlsx_1" localSheetId="5">#REF!</definedName>
    <definedName name="CDMQRClarityuploadfileQ316.xlsx_1" localSheetId="30">#REF!</definedName>
    <definedName name="CDMQRClarityuploadfileQ316.xlsx_1" localSheetId="0">#REF!</definedName>
    <definedName name="CDMQRClarityuploadfileQ316.xlsx_1">#REF!</definedName>
    <definedName name="CDMQRClarityuploadfileQ316.xlsx_2" localSheetId="4">#REF!</definedName>
    <definedName name="CDMQRClarityuploadfileQ316.xlsx_2" localSheetId="30">#REF!</definedName>
    <definedName name="CDMQRClarityuploadfileQ316.xlsx_2" localSheetId="0">#REF!</definedName>
    <definedName name="CDMQRClarityuploadfileQ316.xlsx_2">#REF!</definedName>
    <definedName name="CDMQRClarityuploadfileQ316.xlsx_3" localSheetId="4">#REF!</definedName>
    <definedName name="CDMQRClarityuploadfileQ316.xlsx_3" localSheetId="30">#REF!</definedName>
    <definedName name="CDMQRClarityuploadfileQ316.xlsx_3" localSheetId="0">#REF!</definedName>
    <definedName name="CDMQRClarityuploadfileQ316.xlsx_3">#REF!</definedName>
    <definedName name="CDMQRClarityuploadfileQ316.xlsx_4" localSheetId="4">#REF!</definedName>
    <definedName name="CDMQRClarityuploadfileQ316.xlsx_4" localSheetId="30">#REF!</definedName>
    <definedName name="CDMQRClarityuploadfileQ316.xlsx_4" localSheetId="0">#REF!</definedName>
    <definedName name="CDMQRClarityuploadfileQ316.xlsx_4">#REF!</definedName>
    <definedName name="CQtr">#REF!</definedName>
    <definedName name="Entity">[1]Lists!$F$3:$F$501</definedName>
    <definedName name="PPPPPPPQtr">#REF!</definedName>
    <definedName name="PPPPPPQtr">#REF!</definedName>
    <definedName name="PPPPPQtr">#REF!</definedName>
    <definedName name="PPPPQtr">#REF!</definedName>
    <definedName name="PPPQtr">#REF!</definedName>
    <definedName name="PPQtr">#REF!</definedName>
    <definedName name="PQtr">#REF!</definedName>
    <definedName name="_xlnm.Print_Area" localSheetId="8">'Barclays International Qrtly'!$B$2:$L$114</definedName>
    <definedName name="_xlnm.Print_Area" localSheetId="4">'Barclays International YTD'!$B$2:$E$137</definedName>
    <definedName name="_xlnm.Print_Area" localSheetId="7">'Barclays UK Qrtly'!$B$2:$L$57</definedName>
    <definedName name="_xlnm.Print_Area" localSheetId="3">'Barclays UK YTD'!$B$2:$E$71</definedName>
    <definedName name="_xlnm.Print_Area" localSheetId="33">'BI Non-IFRS performance measure'!$A$1:$K$36</definedName>
    <definedName name="_xlnm.Print_Area" localSheetId="32">'BUK Non-IFRS performance measur'!$A$1:$K$11</definedName>
    <definedName name="_xlnm.Print_Area" localSheetId="29">'CYYTD performance measures excl'!$A$1:$L$34</definedName>
    <definedName name="_xlnm.Print_Area" localSheetId="31">'Group Non-IFRS performance mea '!$A$1:$K$21</definedName>
    <definedName name="_xlnm.Print_Area" localSheetId="2">'Group PH'!$B$1:$E$42</definedName>
    <definedName name="_xlnm.Print_Area" localSheetId="6">'Group Qrtly'!$B$1:$L$45</definedName>
    <definedName name="_xlnm.Print_Area" localSheetId="9">'Head Office Qrtly'!$B$2:$L$25</definedName>
    <definedName name="_xlnm.Print_Area" localSheetId="5">'Head Office YTD'!$B$2:$E$31</definedName>
    <definedName name="_xlnm.Print_Area" localSheetId="34">'HO performance measures excl'!$A$1:$K$11</definedName>
    <definedName name="_xlnm.Print_Area" localSheetId="30">'PYYTD performance measures'!$A$1:$H$34</definedName>
    <definedName name="_xlnm.Print_Area" localSheetId="28">Returns!$A$1:$F$17</definedName>
    <definedName name="_xlnm.Print_Area" localSheetId="35">TNAV!$B$2:$E$14</definedName>
    <definedName name="Product">[1]Lists!$S$3:$S$201</definedName>
    <definedName name="Segment">[1]Lists!$O$3:$O$31</definedName>
    <definedName name="View">[1]Lists!$K$3:$K$420</definedName>
    <definedName name="year" localSheetId="30">[2]!Table1[Column1]</definedName>
    <definedName name="year" localSheetId="0">#REF!</definedName>
    <definedName name="year">#REF!</definedName>
  </definedNames>
  <calcPr calcId="162913"/>
</workbook>
</file>

<file path=xl/calcChain.xml><?xml version="1.0" encoding="utf-8"?>
<calcChain xmlns="http://schemas.openxmlformats.org/spreadsheetml/2006/main">
  <c r="E31" i="54" l="1"/>
  <c r="E33" i="54"/>
  <c r="E35" i="54"/>
  <c r="E34" i="54"/>
  <c r="E36" i="54"/>
  <c r="A3" i="54" l="1"/>
  <c r="E23" i="54" s="1"/>
  <c r="A6" i="54"/>
  <c r="A5" i="54"/>
  <c r="E9" i="54" l="1"/>
  <c r="E13" i="54"/>
  <c r="E10" i="54"/>
  <c r="E14" i="54"/>
  <c r="E20" i="54"/>
  <c r="E7" i="54"/>
  <c r="E11" i="54"/>
  <c r="E15" i="54"/>
  <c r="E21" i="54"/>
  <c r="E19" i="54"/>
  <c r="E8" i="54"/>
  <c r="E12" i="54"/>
  <c r="E18" i="54"/>
  <c r="E26" i="54" l="1"/>
  <c r="S11" i="46" l="1"/>
  <c r="R11" i="46"/>
  <c r="W6" i="46"/>
  <c r="W5" i="46"/>
  <c r="W4" i="46"/>
  <c r="P22" i="50" l="1"/>
  <c r="P20" i="50"/>
  <c r="P15" i="50"/>
  <c r="P10" i="50"/>
  <c r="P8" i="50"/>
  <c r="K95" i="48"/>
  <c r="M13" i="48"/>
  <c r="M12" i="48"/>
  <c r="M11" i="48"/>
  <c r="J81" i="47" l="1"/>
  <c r="AB29" i="50"/>
  <c r="Y10" i="46" l="1"/>
  <c r="P21" i="50"/>
  <c r="AC23" i="50"/>
  <c r="O21" i="50"/>
  <c r="L135" i="48"/>
  <c r="H69" i="48"/>
  <c r="M14" i="48"/>
  <c r="M45" i="48"/>
  <c r="M44" i="48"/>
  <c r="J68" i="47"/>
  <c r="J65" i="47"/>
  <c r="J59" i="47"/>
  <c r="J54" i="47"/>
  <c r="H61" i="47"/>
  <c r="J17" i="49"/>
  <c r="L18" i="49"/>
  <c r="J63" i="48" l="1"/>
  <c r="K12" i="49" l="1"/>
  <c r="J12" i="49"/>
  <c r="H12" i="49"/>
  <c r="H13" i="48" l="1"/>
  <c r="J13" i="48"/>
  <c r="P13" i="48"/>
  <c r="N13" i="48"/>
  <c r="K107" i="48"/>
  <c r="J107" i="48"/>
  <c r="H107" i="48"/>
  <c r="K67" i="48"/>
  <c r="J67" i="48"/>
  <c r="H67" i="48"/>
  <c r="K13" i="48"/>
  <c r="M12" i="47"/>
  <c r="L12" i="47"/>
  <c r="K12" i="47"/>
  <c r="J12" i="47"/>
  <c r="H12" i="47"/>
  <c r="Q13" i="48" l="1"/>
  <c r="H53" i="48"/>
  <c r="H52" i="48"/>
  <c r="J57" i="48" l="1"/>
  <c r="M7" i="52"/>
  <c r="N7" i="52"/>
  <c r="K7" i="52"/>
  <c r="J7" i="52"/>
  <c r="N12" i="48" l="1"/>
  <c r="P8" i="51"/>
  <c r="O8" i="51"/>
  <c r="T8" i="50"/>
  <c r="S8" i="50"/>
  <c r="N11" i="48"/>
  <c r="J70" i="48" l="1"/>
  <c r="K70" i="48"/>
  <c r="K57" i="48"/>
  <c r="J103" i="48" l="1"/>
  <c r="H104" i="48" l="1"/>
  <c r="H103" i="48"/>
  <c r="H106" i="48"/>
  <c r="J112" i="48"/>
  <c r="K112" i="48"/>
  <c r="K103" i="48"/>
  <c r="H66" i="48"/>
  <c r="K53" i="48"/>
  <c r="J53" i="48"/>
  <c r="H55" i="48"/>
  <c r="H54" i="48"/>
  <c r="H56" i="48"/>
  <c r="AF50" i="52" l="1"/>
  <c r="AF23" i="52"/>
  <c r="K49" i="52"/>
  <c r="J49" i="52"/>
  <c r="N49" i="52"/>
  <c r="M49" i="52"/>
  <c r="N52" i="52"/>
  <c r="M52" i="52"/>
  <c r="N51" i="52"/>
  <c r="M51" i="52"/>
  <c r="M48" i="52"/>
  <c r="N48" i="52"/>
  <c r="N47" i="52"/>
  <c r="M47" i="52"/>
  <c r="N44" i="52"/>
  <c r="M44" i="52"/>
  <c r="M37" i="52"/>
  <c r="N37" i="52"/>
  <c r="M38" i="52"/>
  <c r="N38" i="52"/>
  <c r="M39" i="52"/>
  <c r="N39" i="52"/>
  <c r="M40" i="52"/>
  <c r="N40" i="52"/>
  <c r="M41" i="52"/>
  <c r="N41" i="52"/>
  <c r="M42" i="52"/>
  <c r="N42" i="52"/>
  <c r="M36" i="52"/>
  <c r="N36" i="52"/>
  <c r="M34" i="52"/>
  <c r="N34" i="52"/>
  <c r="M35" i="52"/>
  <c r="M66" i="52" s="1"/>
  <c r="N35" i="52"/>
  <c r="N33" i="52"/>
  <c r="M33" i="52"/>
  <c r="N19" i="52"/>
  <c r="M19" i="52"/>
  <c r="N22" i="52"/>
  <c r="M22" i="52"/>
  <c r="N21" i="52"/>
  <c r="M21" i="52"/>
  <c r="M18" i="52"/>
  <c r="N18" i="52"/>
  <c r="N17" i="52"/>
  <c r="M17" i="52"/>
  <c r="N14" i="52"/>
  <c r="M14" i="52"/>
  <c r="M10" i="52"/>
  <c r="N10" i="52"/>
  <c r="M11" i="52"/>
  <c r="N11" i="52"/>
  <c r="M12" i="52"/>
  <c r="N12" i="52"/>
  <c r="M9" i="52"/>
  <c r="N9" i="52"/>
  <c r="N8" i="52"/>
  <c r="M8" i="52"/>
  <c r="M4" i="52"/>
  <c r="N4" i="52"/>
  <c r="M5" i="52"/>
  <c r="N5" i="52"/>
  <c r="M6" i="52"/>
  <c r="N6" i="52"/>
  <c r="N3" i="52"/>
  <c r="M3" i="52"/>
  <c r="K52" i="52"/>
  <c r="J52" i="52"/>
  <c r="K51" i="52"/>
  <c r="J51" i="52"/>
  <c r="J48" i="52"/>
  <c r="K48" i="52"/>
  <c r="K47" i="52"/>
  <c r="J47" i="52"/>
  <c r="K44" i="52"/>
  <c r="J44" i="52"/>
  <c r="J42" i="52"/>
  <c r="K42" i="52"/>
  <c r="J40" i="52"/>
  <c r="K40" i="52"/>
  <c r="J41" i="52"/>
  <c r="K41" i="52"/>
  <c r="J39" i="52"/>
  <c r="K39" i="52"/>
  <c r="J38" i="52"/>
  <c r="K38" i="52"/>
  <c r="J37" i="52"/>
  <c r="K37" i="52"/>
  <c r="J34" i="52"/>
  <c r="K34" i="52"/>
  <c r="J35" i="52"/>
  <c r="K35" i="52"/>
  <c r="J36" i="52"/>
  <c r="K36" i="52"/>
  <c r="K33" i="52"/>
  <c r="J33" i="52"/>
  <c r="K21" i="52"/>
  <c r="K22" i="52"/>
  <c r="J22" i="52"/>
  <c r="J21" i="52"/>
  <c r="K19" i="52"/>
  <c r="J19" i="52"/>
  <c r="J18" i="52"/>
  <c r="K18" i="52"/>
  <c r="K17" i="52"/>
  <c r="J17" i="52"/>
  <c r="K14" i="52"/>
  <c r="J14" i="52"/>
  <c r="J9" i="52"/>
  <c r="K9" i="52"/>
  <c r="J10" i="52"/>
  <c r="K10" i="52"/>
  <c r="J11" i="52"/>
  <c r="K11" i="52"/>
  <c r="J12" i="52"/>
  <c r="K12" i="52"/>
  <c r="K8" i="52"/>
  <c r="J8" i="52"/>
  <c r="J6" i="52"/>
  <c r="K6" i="52"/>
  <c r="J4" i="52"/>
  <c r="K4" i="52"/>
  <c r="J5" i="52"/>
  <c r="K5" i="52"/>
  <c r="K3" i="52"/>
  <c r="J3" i="52"/>
  <c r="K34" i="51"/>
  <c r="O34" i="50"/>
  <c r="L22" i="51"/>
  <c r="L21" i="51"/>
  <c r="L20" i="51"/>
  <c r="L17" i="51"/>
  <c r="L16" i="51"/>
  <c r="L15" i="51"/>
  <c r="L10" i="51"/>
  <c r="L8" i="51"/>
  <c r="L7" i="51"/>
  <c r="L6" i="51"/>
  <c r="P27" i="50"/>
  <c r="P26" i="50"/>
  <c r="P25" i="50"/>
  <c r="P17" i="50"/>
  <c r="P16" i="50"/>
  <c r="P7" i="50"/>
  <c r="P6" i="50"/>
  <c r="J72" i="52" l="1"/>
  <c r="M69" i="52"/>
  <c r="M67" i="52"/>
  <c r="M71" i="52"/>
  <c r="N71" i="52"/>
  <c r="N67" i="52"/>
  <c r="J64" i="52"/>
  <c r="K69" i="52"/>
  <c r="M64" i="52"/>
  <c r="J69" i="52"/>
  <c r="N64" i="52"/>
  <c r="M70" i="52"/>
  <c r="M72" i="52"/>
  <c r="J67" i="52"/>
  <c r="M76" i="52"/>
  <c r="K67" i="52"/>
  <c r="J76" i="52"/>
  <c r="K71" i="52"/>
  <c r="M78" i="52"/>
  <c r="K65" i="52"/>
  <c r="K70" i="52"/>
  <c r="K77" i="52"/>
  <c r="N68" i="52"/>
  <c r="N77" i="52"/>
  <c r="M81" i="52"/>
  <c r="J81" i="52"/>
  <c r="N72" i="52"/>
  <c r="N70" i="52"/>
  <c r="K68" i="52"/>
  <c r="K72" i="52"/>
  <c r="J80" i="52"/>
  <c r="M80" i="52"/>
  <c r="J65" i="52"/>
  <c r="J68" i="52"/>
  <c r="K80" i="52"/>
  <c r="N80" i="52"/>
  <c r="N78" i="52"/>
  <c r="K64" i="52"/>
  <c r="J66" i="52"/>
  <c r="J77" i="52"/>
  <c r="M65" i="52"/>
  <c r="M77" i="52"/>
  <c r="N81" i="52"/>
  <c r="J70" i="52"/>
  <c r="K81" i="52"/>
  <c r="M68" i="52"/>
  <c r="K66" i="52"/>
  <c r="N65" i="52"/>
  <c r="K76" i="52"/>
  <c r="N76" i="52"/>
  <c r="AF48" i="52" s="1"/>
  <c r="J71" i="52"/>
  <c r="N66" i="52"/>
  <c r="N69" i="52"/>
  <c r="K78" i="52"/>
  <c r="J78" i="52"/>
  <c r="N11" i="46" l="1"/>
  <c r="N9" i="46"/>
  <c r="N6" i="46"/>
  <c r="N5" i="46"/>
  <c r="N4" i="46"/>
  <c r="R27" i="50"/>
  <c r="Y8" i="50"/>
  <c r="Y17" i="50"/>
  <c r="Y23" i="50"/>
  <c r="Y29" i="50"/>
  <c r="W22" i="50"/>
  <c r="W20" i="50"/>
  <c r="W17" i="50"/>
  <c r="W15" i="50"/>
  <c r="W8" i="50"/>
  <c r="AA23" i="50"/>
  <c r="AA17" i="50"/>
  <c r="AA8" i="50"/>
  <c r="O25" i="50"/>
  <c r="R16" i="50"/>
  <c r="O6" i="50"/>
  <c r="J31" i="49"/>
  <c r="H31" i="49"/>
  <c r="H22" i="49"/>
  <c r="J7" i="49"/>
  <c r="H16" i="49"/>
  <c r="P140" i="48"/>
  <c r="H141" i="48"/>
  <c r="H140" i="48"/>
  <c r="K136" i="48"/>
  <c r="K135" i="48"/>
  <c r="P98" i="48"/>
  <c r="P97" i="48"/>
  <c r="P96" i="48"/>
  <c r="P95" i="48"/>
  <c r="K93" i="48"/>
  <c r="J83" i="48"/>
  <c r="J72" i="48"/>
  <c r="J65" i="48"/>
  <c r="J61" i="48"/>
  <c r="P46" i="48"/>
  <c r="P45" i="48"/>
  <c r="P44" i="48"/>
  <c r="P43" i="48"/>
  <c r="H35" i="48"/>
  <c r="J30" i="48"/>
  <c r="M28" i="48"/>
  <c r="O28" i="48"/>
  <c r="N28" i="48"/>
  <c r="M29" i="48"/>
  <c r="M27" i="48"/>
  <c r="H27" i="48"/>
  <c r="M31" i="48"/>
  <c r="J17" i="48"/>
  <c r="M24" i="48" l="1"/>
  <c r="M21" i="48"/>
  <c r="M18" i="48"/>
  <c r="M15" i="48"/>
  <c r="M10" i="48"/>
  <c r="M9" i="48"/>
  <c r="M8" i="48"/>
  <c r="J15" i="48"/>
  <c r="J10" i="48"/>
  <c r="J8" i="48"/>
  <c r="H5" i="48"/>
  <c r="J78" i="47"/>
  <c r="J75" i="47"/>
  <c r="J72" i="47"/>
  <c r="H68" i="47"/>
  <c r="H67" i="47"/>
  <c r="H66" i="47"/>
  <c r="H65" i="47"/>
  <c r="H62" i="47"/>
  <c r="H60" i="47"/>
  <c r="H59" i="47"/>
  <c r="H51" i="47"/>
  <c r="L51" i="47"/>
  <c r="H52" i="47"/>
  <c r="H44" i="47"/>
  <c r="H43" i="47"/>
  <c r="H38" i="47"/>
  <c r="H37" i="47"/>
  <c r="J16" i="47"/>
  <c r="R7" i="50"/>
  <c r="L14" i="47"/>
  <c r="L16" i="47"/>
  <c r="J14" i="47"/>
  <c r="J10" i="47"/>
  <c r="J7" i="47"/>
  <c r="L7" i="47"/>
  <c r="H5" i="47"/>
  <c r="C37" i="52" l="1"/>
  <c r="D37" i="52"/>
  <c r="G37" i="52"/>
  <c r="H37" i="52"/>
  <c r="P37" i="52"/>
  <c r="AC37" i="52" s="1"/>
  <c r="Q37" i="52"/>
  <c r="AE37" i="52" s="1"/>
  <c r="S37" i="52"/>
  <c r="T37" i="52"/>
  <c r="C36" i="52"/>
  <c r="G36" i="52"/>
  <c r="C7" i="52"/>
  <c r="D7" i="52"/>
  <c r="G7" i="52"/>
  <c r="H7" i="52"/>
  <c r="P7" i="52"/>
  <c r="AC7" i="52" s="1"/>
  <c r="Q7" i="52"/>
  <c r="AE7" i="52" s="1"/>
  <c r="S7" i="52"/>
  <c r="T7" i="52"/>
  <c r="V8" i="50"/>
  <c r="R8" i="50"/>
  <c r="Y7" i="52" l="1"/>
  <c r="W7" i="52"/>
  <c r="W37" i="52"/>
  <c r="K92" i="48"/>
  <c r="H48" i="48"/>
  <c r="H47" i="48"/>
  <c r="P11" i="48"/>
  <c r="L10" i="47"/>
  <c r="M18" i="49" l="1"/>
  <c r="V6" i="46" l="1"/>
  <c r="V5" i="46"/>
  <c r="V4" i="46"/>
  <c r="U5" i="46"/>
  <c r="S8" i="51"/>
  <c r="R8" i="51"/>
  <c r="Q8" i="51"/>
  <c r="N8" i="51"/>
  <c r="M10" i="49"/>
  <c r="I24" i="49"/>
  <c r="I23" i="49"/>
  <c r="I22" i="49"/>
  <c r="Y120" i="48"/>
  <c r="Y121" i="48"/>
  <c r="Y122" i="48"/>
  <c r="Y123" i="48"/>
  <c r="X123" i="48"/>
  <c r="X122" i="48"/>
  <c r="X121" i="48"/>
  <c r="X120" i="48"/>
  <c r="Y87" i="48"/>
  <c r="Y86" i="48"/>
  <c r="Y85" i="48"/>
  <c r="Y84" i="48"/>
  <c r="Y83" i="48"/>
  <c r="Y82" i="48"/>
  <c r="Y81" i="48"/>
  <c r="Y80" i="48"/>
  <c r="Y79" i="48"/>
  <c r="Y78" i="48"/>
  <c r="X87" i="48"/>
  <c r="T87" i="48" s="1"/>
  <c r="X86" i="48"/>
  <c r="T86" i="48" s="1"/>
  <c r="X85" i="48"/>
  <c r="T85" i="48" s="1"/>
  <c r="X84" i="48"/>
  <c r="T84" i="48" s="1"/>
  <c r="X83" i="48"/>
  <c r="T83" i="48" s="1"/>
  <c r="X82" i="48"/>
  <c r="T82" i="48" s="1"/>
  <c r="X81" i="48"/>
  <c r="T81" i="48" s="1"/>
  <c r="X80" i="48"/>
  <c r="T80" i="48" s="1"/>
  <c r="X79" i="48"/>
  <c r="T79" i="48" s="1"/>
  <c r="X78" i="48"/>
  <c r="T78" i="48" s="1"/>
  <c r="Y33" i="48"/>
  <c r="Y32" i="48"/>
  <c r="Y31" i="48"/>
  <c r="Y30" i="48"/>
  <c r="Y29" i="48"/>
  <c r="Y28" i="48"/>
  <c r="Y27" i="48"/>
  <c r="Y26" i="48"/>
  <c r="Y25" i="48"/>
  <c r="Y24" i="48"/>
  <c r="Y23" i="48"/>
  <c r="Y22" i="48"/>
  <c r="X33" i="48"/>
  <c r="X32" i="48"/>
  <c r="X31" i="48"/>
  <c r="X30" i="48"/>
  <c r="X29" i="48"/>
  <c r="X28" i="48"/>
  <c r="X27" i="48"/>
  <c r="X26" i="48"/>
  <c r="X25" i="48"/>
  <c r="X24" i="48"/>
  <c r="X23" i="48"/>
  <c r="X22" i="48"/>
  <c r="Q18" i="48"/>
  <c r="Q11" i="48"/>
  <c r="L136" i="48"/>
  <c r="L95" i="48"/>
  <c r="L93" i="48"/>
  <c r="L92" i="48"/>
  <c r="I48" i="48"/>
  <c r="I47" i="48"/>
  <c r="M55" i="47"/>
  <c r="I37" i="47"/>
  <c r="I38" i="47"/>
  <c r="N25" i="47"/>
  <c r="N24" i="47"/>
  <c r="N23" i="47"/>
  <c r="N22" i="47"/>
  <c r="N21" i="47"/>
  <c r="N20" i="47"/>
  <c r="M25" i="47"/>
  <c r="M24" i="47"/>
  <c r="M23" i="47"/>
  <c r="M22" i="47"/>
  <c r="M21" i="47"/>
  <c r="M20" i="47"/>
  <c r="M10" i="47"/>
  <c r="T49" i="52" l="1"/>
  <c r="T48" i="52"/>
  <c r="T47" i="52"/>
  <c r="T44" i="52"/>
  <c r="T42" i="52"/>
  <c r="T41" i="52"/>
  <c r="T40" i="52"/>
  <c r="T39" i="52"/>
  <c r="T38" i="52"/>
  <c r="T36" i="52"/>
  <c r="T35" i="52"/>
  <c r="T34" i="52"/>
  <c r="T33" i="52"/>
  <c r="S49" i="52"/>
  <c r="S48" i="52"/>
  <c r="S47" i="52"/>
  <c r="S44" i="52"/>
  <c r="S42" i="52"/>
  <c r="S41" i="52"/>
  <c r="S40" i="52"/>
  <c r="S39" i="52"/>
  <c r="S38" i="52"/>
  <c r="S36" i="52"/>
  <c r="S35" i="52"/>
  <c r="S34" i="52"/>
  <c r="S33" i="52"/>
  <c r="Q49" i="52"/>
  <c r="AE49" i="52" s="1"/>
  <c r="Q48" i="52"/>
  <c r="AE48" i="52" s="1"/>
  <c r="Q47" i="52"/>
  <c r="AE47" i="52" s="1"/>
  <c r="Q44" i="52"/>
  <c r="AE44" i="52" s="1"/>
  <c r="Q42" i="52"/>
  <c r="AE42" i="52" s="1"/>
  <c r="Q41" i="52"/>
  <c r="AE41" i="52" s="1"/>
  <c r="Q40" i="52"/>
  <c r="AE40" i="52" s="1"/>
  <c r="Q39" i="52"/>
  <c r="AE39" i="52" s="1"/>
  <c r="Q38" i="52"/>
  <c r="AE38" i="52" s="1"/>
  <c r="Q36" i="52"/>
  <c r="AE36" i="52" s="1"/>
  <c r="Q35" i="52"/>
  <c r="AE35" i="52" s="1"/>
  <c r="Q34" i="52"/>
  <c r="AE34" i="52" s="1"/>
  <c r="Q33" i="52"/>
  <c r="AE33" i="52" s="1"/>
  <c r="P49" i="52"/>
  <c r="AC49" i="52" s="1"/>
  <c r="P48" i="52"/>
  <c r="AC48" i="52" s="1"/>
  <c r="P47" i="52"/>
  <c r="AC47" i="52" s="1"/>
  <c r="P44" i="52"/>
  <c r="P42" i="52"/>
  <c r="AC42" i="52" s="1"/>
  <c r="P41" i="52"/>
  <c r="AC41" i="52" s="1"/>
  <c r="P40" i="52"/>
  <c r="AC40" i="52" s="1"/>
  <c r="P39" i="52"/>
  <c r="AC39" i="52" s="1"/>
  <c r="P38" i="52"/>
  <c r="AC38" i="52" s="1"/>
  <c r="P36" i="52"/>
  <c r="AC36" i="52" s="1"/>
  <c r="P35" i="52"/>
  <c r="AC35" i="52" s="1"/>
  <c r="P34" i="52"/>
  <c r="AC34" i="52" s="1"/>
  <c r="P33" i="52"/>
  <c r="AC33" i="52" s="1"/>
  <c r="AC44" i="52" l="1"/>
  <c r="H49" i="52"/>
  <c r="H48" i="52"/>
  <c r="H77" i="52" s="1"/>
  <c r="H47" i="52"/>
  <c r="H44" i="52"/>
  <c r="D42" i="52"/>
  <c r="D41" i="52"/>
  <c r="D40" i="52"/>
  <c r="D39" i="52"/>
  <c r="D38" i="52"/>
  <c r="H42" i="52"/>
  <c r="H41" i="52"/>
  <c r="H40" i="52"/>
  <c r="H39" i="52"/>
  <c r="H38" i="52"/>
  <c r="H36" i="52"/>
  <c r="H35" i="52"/>
  <c r="H34" i="52"/>
  <c r="H33" i="52"/>
  <c r="G49" i="52"/>
  <c r="G48" i="52"/>
  <c r="G77" i="52" s="1"/>
  <c r="G47" i="52"/>
  <c r="G44" i="52"/>
  <c r="G42" i="52"/>
  <c r="G41" i="52"/>
  <c r="G40" i="52"/>
  <c r="G39" i="52"/>
  <c r="G38" i="52"/>
  <c r="G35" i="52"/>
  <c r="G34" i="52"/>
  <c r="G33" i="52"/>
  <c r="D49" i="52"/>
  <c r="D48" i="52"/>
  <c r="D47" i="52"/>
  <c r="D44" i="52"/>
  <c r="T22" i="52"/>
  <c r="Q22" i="52"/>
  <c r="AE22" i="52" s="1"/>
  <c r="H22" i="52"/>
  <c r="D22" i="52"/>
  <c r="T21" i="52"/>
  <c r="Q21" i="52"/>
  <c r="AE21" i="52" s="1"/>
  <c r="H21" i="52"/>
  <c r="C49" i="52"/>
  <c r="C48" i="52"/>
  <c r="C47" i="52"/>
  <c r="C45" i="52"/>
  <c r="C44" i="52"/>
  <c r="W44" i="52" s="1"/>
  <c r="C42" i="52"/>
  <c r="C41" i="52"/>
  <c r="C40" i="52"/>
  <c r="C39" i="52"/>
  <c r="C38" i="52"/>
  <c r="C35" i="52"/>
  <c r="D36" i="52"/>
  <c r="T18" i="52"/>
  <c r="T77" i="52" s="1"/>
  <c r="S18" i="52"/>
  <c r="S77" i="52" s="1"/>
  <c r="D12" i="52"/>
  <c r="C12" i="52"/>
  <c r="T5" i="52"/>
  <c r="S5" i="52"/>
  <c r="H5" i="52"/>
  <c r="G5" i="52"/>
  <c r="Q4" i="52"/>
  <c r="AE4" i="52" s="1"/>
  <c r="P4" i="52"/>
  <c r="AC4" i="52" s="1"/>
  <c r="C34" i="52"/>
  <c r="C33" i="52"/>
  <c r="D35" i="52"/>
  <c r="D34" i="52"/>
  <c r="D33" i="52"/>
  <c r="Z11" i="46"/>
  <c r="Z10" i="46"/>
  <c r="Z9" i="46"/>
  <c r="Z6" i="46"/>
  <c r="Z5" i="46"/>
  <c r="Z4" i="46"/>
  <c r="Y11" i="46"/>
  <c r="Y9" i="46"/>
  <c r="Y6" i="46"/>
  <c r="Y5" i="46"/>
  <c r="Y4" i="46"/>
  <c r="W33" i="52" l="1"/>
  <c r="Y41" i="52"/>
  <c r="Z41" i="52"/>
  <c r="W41" i="52"/>
  <c r="Y44" i="52"/>
  <c r="AF41" i="52" l="1"/>
  <c r="K15" i="49"/>
  <c r="J15" i="49"/>
  <c r="H13" i="49"/>
  <c r="H11" i="49"/>
  <c r="K17" i="48"/>
  <c r="K15" i="48"/>
  <c r="H12" i="48"/>
  <c r="K16" i="47" l="1"/>
  <c r="K14" i="47"/>
  <c r="H11" i="47"/>
  <c r="AD29" i="50" l="1"/>
  <c r="AC29" i="50"/>
  <c r="AB10" i="46"/>
  <c r="T23" i="54" l="1"/>
  <c r="F23" i="54" s="1"/>
  <c r="AB7" i="46" l="1"/>
  <c r="R15" i="50"/>
  <c r="R6" i="50"/>
  <c r="O26" i="50"/>
  <c r="O10" i="50"/>
  <c r="O8" i="50"/>
  <c r="O7" i="50"/>
  <c r="M31" i="49" l="1"/>
  <c r="L31" i="49"/>
  <c r="K31" i="49"/>
  <c r="H32" i="49"/>
  <c r="H24" i="49"/>
  <c r="H23" i="49"/>
  <c r="J9" i="49"/>
  <c r="H5" i="49"/>
  <c r="L28" i="49"/>
  <c r="H18" i="49"/>
  <c r="P73" i="48"/>
  <c r="P72" i="48"/>
  <c r="P114" i="48"/>
  <c r="P116" i="48"/>
  <c r="P143" i="48"/>
  <c r="P142" i="48"/>
  <c r="P141" i="48"/>
  <c r="H114" i="48"/>
  <c r="H111" i="48"/>
  <c r="H110" i="48"/>
  <c r="H109" i="48"/>
  <c r="H108" i="48"/>
  <c r="H105" i="48"/>
  <c r="H95" i="48"/>
  <c r="N18" i="48"/>
  <c r="N21" i="48"/>
  <c r="M17" i="48"/>
  <c r="J27" i="48"/>
  <c r="I27" i="48"/>
  <c r="H14" i="48"/>
  <c r="H11" i="48"/>
  <c r="J62" i="47"/>
  <c r="K54" i="47"/>
  <c r="L23" i="47"/>
  <c r="H23" i="47" s="1"/>
  <c r="L17" i="47"/>
  <c r="H6" i="47"/>
  <c r="Q11" i="46" l="1"/>
  <c r="U6" i="46"/>
  <c r="U4" i="46"/>
  <c r="Y27" i="51"/>
  <c r="X27" i="51"/>
  <c r="W27" i="51"/>
  <c r="Q37" i="48"/>
  <c r="M44" i="47"/>
  <c r="H44" i="48" l="1"/>
  <c r="T123" i="48" l="1"/>
  <c r="T122" i="48"/>
  <c r="T121" i="48"/>
  <c r="W40" i="52" l="1"/>
  <c r="Z29" i="50" l="1"/>
  <c r="AA29" i="50"/>
  <c r="L13" i="53" l="1"/>
  <c r="K44" i="48" l="1"/>
  <c r="J44" i="48"/>
  <c r="K30" i="48"/>
  <c r="W36" i="52" l="1"/>
  <c r="W38" i="52"/>
  <c r="S10" i="50" l="1"/>
  <c r="L55" i="47" l="1"/>
  <c r="K68" i="47"/>
  <c r="S29" i="51"/>
  <c r="Q29" i="51"/>
  <c r="P29" i="51"/>
  <c r="O29" i="51"/>
  <c r="N29" i="51"/>
  <c r="W29" i="50"/>
  <c r="U29" i="50"/>
  <c r="T29" i="50"/>
  <c r="S29" i="50"/>
  <c r="R29" i="50"/>
  <c r="J15" i="53"/>
  <c r="I15" i="53"/>
  <c r="H15" i="53"/>
  <c r="G15" i="53"/>
  <c r="J13" i="53"/>
  <c r="I13" i="53"/>
  <c r="H13" i="53"/>
  <c r="G13" i="53"/>
  <c r="J29" i="53"/>
  <c r="I29" i="53"/>
  <c r="H29" i="53"/>
  <c r="G29" i="53"/>
  <c r="J27" i="53"/>
  <c r="I27" i="53"/>
  <c r="H27" i="53"/>
  <c r="G27" i="53"/>
  <c r="L5" i="53" l="1"/>
  <c r="G5" i="53"/>
  <c r="J109" i="48"/>
  <c r="H145" i="48"/>
  <c r="H144" i="48" s="1"/>
  <c r="H136" i="48"/>
  <c r="H135" i="48" s="1"/>
  <c r="N14" i="48"/>
  <c r="L20" i="47"/>
  <c r="H20" i="47" s="1"/>
  <c r="O29" i="48" l="1"/>
  <c r="N29" i="48"/>
  <c r="W87" i="48"/>
  <c r="S87" i="48" s="1"/>
  <c r="W86" i="48"/>
  <c r="S86" i="48" s="1"/>
  <c r="W85" i="48"/>
  <c r="S85" i="48" s="1"/>
  <c r="W84" i="48"/>
  <c r="S84" i="48" s="1"/>
  <c r="W83" i="48"/>
  <c r="S83" i="48" s="1"/>
  <c r="W82" i="48"/>
  <c r="S82" i="48" s="1"/>
  <c r="W81" i="48"/>
  <c r="S81" i="48" s="1"/>
  <c r="W80" i="48"/>
  <c r="S80" i="48" s="1"/>
  <c r="W79" i="48"/>
  <c r="S79" i="48" s="1"/>
  <c r="T33" i="48"/>
  <c r="W33" i="48"/>
  <c r="S33" i="48" s="1"/>
  <c r="T32" i="48"/>
  <c r="W32" i="48"/>
  <c r="S32" i="48" s="1"/>
  <c r="T31" i="48"/>
  <c r="W31" i="48"/>
  <c r="S31" i="48" s="1"/>
  <c r="T30" i="48"/>
  <c r="W30" i="48"/>
  <c r="S30" i="48" s="1"/>
  <c r="T29" i="48"/>
  <c r="W29" i="48"/>
  <c r="S29" i="48" s="1"/>
  <c r="T28" i="48"/>
  <c r="W28" i="48"/>
  <c r="S28" i="48" s="1"/>
  <c r="T27" i="48"/>
  <c r="W27" i="48"/>
  <c r="S27" i="48" s="1"/>
  <c r="T26" i="48"/>
  <c r="W26" i="48"/>
  <c r="S26" i="48" s="1"/>
  <c r="T25" i="48"/>
  <c r="W25" i="48"/>
  <c r="S25" i="48" s="1"/>
  <c r="T24" i="48"/>
  <c r="W24" i="48"/>
  <c r="S24" i="48" s="1"/>
  <c r="T23" i="48"/>
  <c r="W23" i="48"/>
  <c r="S23" i="48" s="1"/>
  <c r="L17" i="49" l="1"/>
  <c r="P12" i="51"/>
  <c r="O12" i="51"/>
  <c r="S12" i="51"/>
  <c r="Q12" i="51"/>
  <c r="N12" i="51"/>
  <c r="W12" i="50"/>
  <c r="U12" i="50"/>
  <c r="T12" i="50"/>
  <c r="S12" i="50"/>
  <c r="R12" i="50"/>
  <c r="I43" i="47"/>
  <c r="I42" i="48"/>
  <c r="I41" i="48" s="1"/>
  <c r="H42" i="48"/>
  <c r="H41" i="48" s="1"/>
  <c r="H36" i="48"/>
  <c r="I36" i="48"/>
  <c r="I35" i="48"/>
  <c r="I136" i="48"/>
  <c r="I135" i="48" s="1"/>
  <c r="H100" i="48"/>
  <c r="H99" i="48" s="1"/>
  <c r="H93" i="48"/>
  <c r="H92" i="48" s="1"/>
  <c r="Q51" i="47"/>
  <c r="H50" i="47"/>
  <c r="H49" i="47" s="1"/>
  <c r="P51" i="47" l="1"/>
  <c r="L27" i="53"/>
  <c r="L20" i="53"/>
  <c r="L21" i="53"/>
  <c r="L22" i="53"/>
  <c r="L23" i="53"/>
  <c r="L24" i="53"/>
  <c r="L19" i="53"/>
  <c r="L6" i="53"/>
  <c r="L7" i="53"/>
  <c r="L8" i="53"/>
  <c r="L9" i="53"/>
  <c r="L10" i="53"/>
  <c r="J24" i="53"/>
  <c r="J23" i="53"/>
  <c r="J22" i="53"/>
  <c r="J20" i="53"/>
  <c r="J21" i="53"/>
  <c r="J19" i="53"/>
  <c r="I23" i="53"/>
  <c r="I24" i="53"/>
  <c r="I22" i="53"/>
  <c r="I20" i="53"/>
  <c r="I21" i="53"/>
  <c r="I19" i="53"/>
  <c r="H24" i="53"/>
  <c r="H23" i="53"/>
  <c r="H22" i="53"/>
  <c r="H19" i="53"/>
  <c r="H20" i="53"/>
  <c r="H21" i="53"/>
  <c r="G24" i="53"/>
  <c r="G23" i="53"/>
  <c r="G22" i="53"/>
  <c r="G20" i="53"/>
  <c r="G21" i="53"/>
  <c r="G19" i="53"/>
  <c r="J10" i="53"/>
  <c r="J9" i="53"/>
  <c r="J8" i="53"/>
  <c r="J6" i="53"/>
  <c r="J7" i="53"/>
  <c r="J5" i="53"/>
  <c r="I10" i="53"/>
  <c r="I9" i="53"/>
  <c r="I7" i="53"/>
  <c r="I8" i="53"/>
  <c r="I6" i="53"/>
  <c r="I5" i="53"/>
  <c r="H10" i="53"/>
  <c r="H9" i="53"/>
  <c r="H8" i="53"/>
  <c r="H6" i="53"/>
  <c r="H7" i="53"/>
  <c r="H5" i="53"/>
  <c r="G10" i="53"/>
  <c r="G9" i="53"/>
  <c r="G8" i="53"/>
  <c r="G6" i="53"/>
  <c r="G7" i="53"/>
  <c r="V27" i="51" l="1"/>
  <c r="Z27" i="51"/>
  <c r="U27" i="51"/>
  <c r="W121" i="48" l="1"/>
  <c r="S121" i="48" s="1"/>
  <c r="W122" i="48"/>
  <c r="S122" i="48" s="1"/>
  <c r="W123" i="48"/>
  <c r="S123" i="48" s="1"/>
  <c r="T120" i="48"/>
  <c r="W120" i="48"/>
  <c r="S120" i="48" s="1"/>
  <c r="W78" i="48"/>
  <c r="S78" i="48" s="1"/>
  <c r="T22" i="48"/>
  <c r="W22" i="48" l="1"/>
  <c r="S22" i="48" s="1"/>
  <c r="I145" i="48" l="1"/>
  <c r="I144" i="48" s="1"/>
  <c r="I100" i="48"/>
  <c r="I99" i="48" s="1"/>
  <c r="I93" i="48"/>
  <c r="I92" i="48" s="1"/>
  <c r="Q142" i="48"/>
  <c r="Q97" i="48"/>
  <c r="Q45" i="48"/>
  <c r="I25" i="47"/>
  <c r="L25" i="47"/>
  <c r="H25" i="47" s="1"/>
  <c r="I24" i="47"/>
  <c r="L24" i="47"/>
  <c r="H24" i="47" s="1"/>
  <c r="I23" i="47"/>
  <c r="I22" i="47"/>
  <c r="L22" i="47"/>
  <c r="H22" i="47" s="1"/>
  <c r="I21" i="47"/>
  <c r="L21" i="47"/>
  <c r="H21" i="47" s="1"/>
  <c r="I20" i="47"/>
  <c r="M32" i="49" l="1"/>
  <c r="L32" i="49"/>
  <c r="H96" i="48"/>
  <c r="K61" i="48"/>
  <c r="Q46" i="48"/>
  <c r="Q43" i="48"/>
  <c r="N24" i="48"/>
  <c r="M52" i="47"/>
  <c r="M51" i="47"/>
  <c r="L52" i="47"/>
  <c r="M28" i="49" l="1"/>
  <c r="N27" i="48"/>
  <c r="O21" i="48"/>
  <c r="N27" i="51"/>
  <c r="AB8" i="50"/>
  <c r="O24" i="48" l="1"/>
  <c r="O27" i="48"/>
  <c r="Z50" i="52"/>
  <c r="T52" i="52"/>
  <c r="T51" i="52"/>
  <c r="T80" i="52" s="1"/>
  <c r="S52" i="52"/>
  <c r="S51" i="52"/>
  <c r="Q52" i="52"/>
  <c r="AE52" i="52" s="1"/>
  <c r="Q51" i="52"/>
  <c r="P52" i="52"/>
  <c r="AC52" i="52" s="1"/>
  <c r="P51" i="52"/>
  <c r="AC51" i="52" s="1"/>
  <c r="H52" i="52"/>
  <c r="H51" i="52"/>
  <c r="H80" i="52" s="1"/>
  <c r="G52" i="52"/>
  <c r="G51" i="52"/>
  <c r="D52" i="52"/>
  <c r="D51" i="52"/>
  <c r="C53" i="52"/>
  <c r="C52" i="52"/>
  <c r="C51" i="52"/>
  <c r="H18" i="52"/>
  <c r="H17" i="52"/>
  <c r="H76" i="52" s="1"/>
  <c r="S22" i="52"/>
  <c r="S21" i="52"/>
  <c r="T19" i="52"/>
  <c r="T78" i="52" s="1"/>
  <c r="S19" i="52"/>
  <c r="T17" i="52"/>
  <c r="S17" i="52"/>
  <c r="S76" i="52" s="1"/>
  <c r="T14" i="52"/>
  <c r="S14" i="52"/>
  <c r="T12" i="52"/>
  <c r="S12" i="52"/>
  <c r="T3" i="52"/>
  <c r="T64" i="52" s="1"/>
  <c r="T4" i="52"/>
  <c r="T65" i="52" s="1"/>
  <c r="T66" i="52"/>
  <c r="T6" i="52"/>
  <c r="T67" i="52" s="1"/>
  <c r="T8" i="52"/>
  <c r="T68" i="52" s="1"/>
  <c r="T9" i="52"/>
  <c r="T69" i="52" s="1"/>
  <c r="T10" i="52"/>
  <c r="T70" i="52" s="1"/>
  <c r="T11" i="52"/>
  <c r="T71" i="52" s="1"/>
  <c r="S4" i="52"/>
  <c r="S65" i="52" s="1"/>
  <c r="S66" i="52"/>
  <c r="S6" i="52"/>
  <c r="S67" i="52" s="1"/>
  <c r="S8" i="52"/>
  <c r="S68" i="52" s="1"/>
  <c r="S9" i="52"/>
  <c r="S10" i="52"/>
  <c r="S70" i="52" s="1"/>
  <c r="S11" i="52"/>
  <c r="S71" i="52" s="1"/>
  <c r="S3" i="52"/>
  <c r="S64" i="52" s="1"/>
  <c r="P22" i="52"/>
  <c r="AC22" i="52" s="1"/>
  <c r="D21" i="52"/>
  <c r="P21" i="52"/>
  <c r="Q19" i="52"/>
  <c r="AE19" i="52" s="1"/>
  <c r="P19" i="52"/>
  <c r="AC19" i="52" s="1"/>
  <c r="Q18" i="52"/>
  <c r="P18" i="52"/>
  <c r="AC18" i="52" s="1"/>
  <c r="Q17" i="52"/>
  <c r="AE17" i="52" s="1"/>
  <c r="Q3" i="52"/>
  <c r="AE3" i="52" s="1"/>
  <c r="Q5" i="52"/>
  <c r="AE5" i="52" s="1"/>
  <c r="Q6" i="52"/>
  <c r="AE6" i="52" s="1"/>
  <c r="Q8" i="52"/>
  <c r="AE8" i="52" s="1"/>
  <c r="Q9" i="52"/>
  <c r="AE9" i="52" s="1"/>
  <c r="Q10" i="52"/>
  <c r="AE10" i="52" s="1"/>
  <c r="Q11" i="52"/>
  <c r="Q12" i="52"/>
  <c r="AE12" i="52" s="1"/>
  <c r="Q14" i="52"/>
  <c r="AE14" i="52" s="1"/>
  <c r="P17" i="52"/>
  <c r="AC17" i="52" s="1"/>
  <c r="P14" i="52"/>
  <c r="AC14" i="52" s="1"/>
  <c r="P12" i="52"/>
  <c r="AC12" i="52" s="1"/>
  <c r="P5" i="52"/>
  <c r="AC5" i="52" s="1"/>
  <c r="P6" i="52"/>
  <c r="AC6" i="52" s="1"/>
  <c r="P8" i="52"/>
  <c r="AC8" i="52" s="1"/>
  <c r="P9" i="52"/>
  <c r="AC9" i="52" s="1"/>
  <c r="P10" i="52"/>
  <c r="P11" i="52"/>
  <c r="P3" i="52"/>
  <c r="AC3" i="52" s="1"/>
  <c r="G22" i="52"/>
  <c r="H14" i="52"/>
  <c r="H3" i="52"/>
  <c r="H64" i="52" s="1"/>
  <c r="H4" i="52"/>
  <c r="H66" i="52"/>
  <c r="H6" i="52"/>
  <c r="H67" i="52" s="1"/>
  <c r="H8" i="52"/>
  <c r="H68" i="52" s="1"/>
  <c r="H9" i="52"/>
  <c r="H10" i="52"/>
  <c r="H70" i="52" s="1"/>
  <c r="H11" i="52"/>
  <c r="H71" i="52" s="1"/>
  <c r="H12" i="52"/>
  <c r="H72" i="52" s="1"/>
  <c r="G21" i="52"/>
  <c r="G80" i="52" s="1"/>
  <c r="G19" i="52"/>
  <c r="G78" i="52" s="1"/>
  <c r="D19" i="52"/>
  <c r="H19" i="52"/>
  <c r="H78" i="52" s="1"/>
  <c r="G18" i="52"/>
  <c r="G17" i="52"/>
  <c r="G14" i="52"/>
  <c r="G12" i="52"/>
  <c r="G72" i="52" s="1"/>
  <c r="G9" i="52"/>
  <c r="G69" i="52" s="1"/>
  <c r="G10" i="52"/>
  <c r="G70" i="52" s="1"/>
  <c r="G11" i="52"/>
  <c r="G71" i="52" s="1"/>
  <c r="G6" i="52"/>
  <c r="G67" i="52" s="1"/>
  <c r="G8" i="52"/>
  <c r="G68" i="52" s="1"/>
  <c r="G4" i="52"/>
  <c r="G65" i="52" s="1"/>
  <c r="G66" i="52"/>
  <c r="G3" i="52"/>
  <c r="D3" i="52"/>
  <c r="D64" i="52" s="1"/>
  <c r="D4" i="52"/>
  <c r="D5" i="52"/>
  <c r="D6" i="52"/>
  <c r="D67" i="52" s="1"/>
  <c r="D8" i="52"/>
  <c r="D9" i="52"/>
  <c r="D69" i="52" s="1"/>
  <c r="D10" i="52"/>
  <c r="D11" i="52"/>
  <c r="D71" i="52" s="1"/>
  <c r="D14" i="52"/>
  <c r="D15" i="52"/>
  <c r="D17" i="52"/>
  <c r="D76" i="52" s="1"/>
  <c r="D18" i="52"/>
  <c r="D77" i="52" s="1"/>
  <c r="D23" i="52"/>
  <c r="C23" i="52"/>
  <c r="C22" i="52"/>
  <c r="C21" i="52"/>
  <c r="C19" i="52"/>
  <c r="C78" i="52" s="1"/>
  <c r="C18" i="52"/>
  <c r="C77" i="52" s="1"/>
  <c r="C17" i="52"/>
  <c r="C15" i="52"/>
  <c r="C14" i="52"/>
  <c r="C72" i="52"/>
  <c r="C10" i="52"/>
  <c r="C11" i="52"/>
  <c r="C71" i="52" s="1"/>
  <c r="C8" i="52"/>
  <c r="C68" i="52" s="1"/>
  <c r="C9" i="52"/>
  <c r="C69" i="52" s="1"/>
  <c r="C4" i="52"/>
  <c r="C65" i="52" s="1"/>
  <c r="C5" i="52"/>
  <c r="C6" i="52"/>
  <c r="C3" i="52"/>
  <c r="Z23" i="52"/>
  <c r="C64" i="52" l="1"/>
  <c r="W3" i="52"/>
  <c r="C80" i="52"/>
  <c r="S80" i="52"/>
  <c r="W51" i="52"/>
  <c r="Q80" i="52"/>
  <c r="AE51" i="52"/>
  <c r="Q71" i="52"/>
  <c r="AE11" i="52"/>
  <c r="P77" i="52"/>
  <c r="P80" i="52"/>
  <c r="AC21" i="52"/>
  <c r="P71" i="52"/>
  <c r="AC11" i="52"/>
  <c r="Q77" i="52"/>
  <c r="AE18" i="52"/>
  <c r="P70" i="52"/>
  <c r="AC10" i="52"/>
  <c r="Y51" i="52"/>
  <c r="G64" i="52"/>
  <c r="D80" i="52"/>
  <c r="Q70" i="52"/>
  <c r="Z10" i="52"/>
  <c r="W10" i="52"/>
  <c r="C70" i="52"/>
  <c r="D70" i="52"/>
  <c r="Y10" i="52"/>
  <c r="Y14" i="52"/>
  <c r="W52" i="52"/>
  <c r="W14" i="52"/>
  <c r="W21" i="52"/>
  <c r="Y21" i="52"/>
  <c r="W22" i="52"/>
  <c r="C76" i="52"/>
  <c r="W17" i="52"/>
  <c r="H81" i="52"/>
  <c r="S78" i="52"/>
  <c r="W19" i="52"/>
  <c r="C81" i="52"/>
  <c r="D81" i="52"/>
  <c r="T76" i="52"/>
  <c r="S72" i="52"/>
  <c r="T81" i="52"/>
  <c r="P67" i="52"/>
  <c r="P64" i="52"/>
  <c r="P68" i="52"/>
  <c r="P78" i="52"/>
  <c r="Q72" i="52"/>
  <c r="G76" i="52"/>
  <c r="H65" i="52"/>
  <c r="C67" i="52"/>
  <c r="D65" i="52"/>
  <c r="P72" i="52"/>
  <c r="Q76" i="52"/>
  <c r="Q66" i="52"/>
  <c r="Q81" i="52"/>
  <c r="T72" i="52"/>
  <c r="S69" i="52"/>
  <c r="P69" i="52"/>
  <c r="P81" i="52"/>
  <c r="P66" i="52"/>
  <c r="P76" i="52"/>
  <c r="Z34" i="52"/>
  <c r="Q65" i="52"/>
  <c r="H69" i="52"/>
  <c r="C66" i="52"/>
  <c r="D72" i="52"/>
  <c r="D68" i="52"/>
  <c r="D66" i="52"/>
  <c r="D78" i="52"/>
  <c r="P65" i="52"/>
  <c r="Q69" i="52"/>
  <c r="Q68" i="52"/>
  <c r="Q64" i="52"/>
  <c r="Q78" i="52"/>
  <c r="Z38" i="52"/>
  <c r="AF38" i="52" s="1"/>
  <c r="Z39" i="52"/>
  <c r="Y49" i="52"/>
  <c r="W49" i="52"/>
  <c r="G81" i="52"/>
  <c r="Q67" i="52"/>
  <c r="S81" i="52"/>
  <c r="W34" i="52"/>
  <c r="Y33" i="52"/>
  <c r="Y47" i="52"/>
  <c r="W39" i="52"/>
  <c r="Y36" i="52"/>
  <c r="Y42" i="52"/>
  <c r="W35" i="52"/>
  <c r="W47" i="52"/>
  <c r="W42" i="52"/>
  <c r="Z35" i="52"/>
  <c r="Y52" i="52"/>
  <c r="Y40" i="52"/>
  <c r="Z33" i="52"/>
  <c r="Y35" i="52"/>
  <c r="Z36" i="52"/>
  <c r="AF36" i="52" s="1"/>
  <c r="Y39" i="52"/>
  <c r="Y34" i="52"/>
  <c r="Y38" i="52"/>
  <c r="W6" i="52"/>
  <c r="W5" i="52"/>
  <c r="W4" i="52"/>
  <c r="W11" i="52"/>
  <c r="W8" i="52"/>
  <c r="W9" i="52"/>
  <c r="W18" i="52"/>
  <c r="W12" i="52"/>
  <c r="Y17" i="52"/>
  <c r="Z5" i="52"/>
  <c r="Z9" i="52"/>
  <c r="Y11" i="52"/>
  <c r="Z14" i="52"/>
  <c r="Z4" i="52"/>
  <c r="Y5" i="52"/>
  <c r="Z6" i="52"/>
  <c r="Y3" i="52"/>
  <c r="Y19" i="52"/>
  <c r="Y8" i="52"/>
  <c r="Y12" i="52"/>
  <c r="Y4" i="52"/>
  <c r="Y6" i="52"/>
  <c r="Z11" i="52"/>
  <c r="Y18" i="52"/>
  <c r="Y22" i="52"/>
  <c r="Z3" i="52"/>
  <c r="Z8" i="52"/>
  <c r="Y9" i="52"/>
  <c r="Z12" i="52"/>
  <c r="Z21" i="52"/>
  <c r="AF21" i="52" l="1"/>
  <c r="AF11" i="52"/>
  <c r="AF12" i="52"/>
  <c r="AF14" i="52"/>
  <c r="AF3" i="52"/>
  <c r="AF5" i="52"/>
  <c r="W48" i="52"/>
  <c r="AF6" i="52"/>
  <c r="AF8" i="52"/>
  <c r="AF9" i="52"/>
  <c r="AF35" i="52"/>
  <c r="AF33" i="52"/>
  <c r="AF34" i="52"/>
  <c r="AF39" i="52"/>
  <c r="AF4" i="52"/>
  <c r="AF10" i="52"/>
  <c r="Z48" i="52"/>
  <c r="Y48" i="52"/>
  <c r="S6" i="46"/>
  <c r="S5" i="46"/>
  <c r="S4" i="46"/>
  <c r="L83" i="48" l="1"/>
  <c r="K83" i="48"/>
  <c r="Q98" i="48" l="1"/>
  <c r="Q143" i="48"/>
  <c r="H6" i="48"/>
  <c r="H7" i="48"/>
  <c r="H8" i="48"/>
  <c r="M56" i="47"/>
  <c r="L56" i="47"/>
  <c r="Z23" i="50" l="1"/>
  <c r="AB23" i="50"/>
  <c r="AD23" i="50"/>
  <c r="W34" i="50"/>
  <c r="W27" i="50"/>
  <c r="V27" i="50"/>
  <c r="U27" i="50"/>
  <c r="T27" i="50"/>
  <c r="S27" i="50"/>
  <c r="V20" i="50"/>
  <c r="U20" i="50"/>
  <c r="T20" i="50"/>
  <c r="S20" i="50"/>
  <c r="V22" i="50"/>
  <c r="U22" i="50"/>
  <c r="T22" i="50"/>
  <c r="S22" i="50"/>
  <c r="R22" i="50"/>
  <c r="R20" i="50"/>
  <c r="W16" i="50"/>
  <c r="W10" i="50"/>
  <c r="W7" i="50"/>
  <c r="W6" i="50"/>
  <c r="V17" i="50"/>
  <c r="V16" i="50"/>
  <c r="V15" i="50"/>
  <c r="V10" i="50"/>
  <c r="V7" i="50"/>
  <c r="V6" i="50"/>
  <c r="U17" i="50"/>
  <c r="U16" i="50"/>
  <c r="U15" i="50"/>
  <c r="U10" i="50"/>
  <c r="U8" i="50"/>
  <c r="U7" i="50"/>
  <c r="U6" i="50"/>
  <c r="T17" i="50"/>
  <c r="T16" i="50"/>
  <c r="T15" i="50"/>
  <c r="T10" i="50"/>
  <c r="T7" i="50"/>
  <c r="T6" i="50"/>
  <c r="S17" i="50"/>
  <c r="S16" i="50"/>
  <c r="S15" i="50"/>
  <c r="S7" i="50"/>
  <c r="S6" i="50"/>
  <c r="S22" i="51"/>
  <c r="R22" i="51"/>
  <c r="Q22" i="51"/>
  <c r="P22" i="51"/>
  <c r="O22" i="51"/>
  <c r="N22" i="51"/>
  <c r="S34" i="51"/>
  <c r="S27" i="51"/>
  <c r="R27" i="51"/>
  <c r="Q27" i="51"/>
  <c r="P27" i="51"/>
  <c r="O27" i="51"/>
  <c r="V23" i="51"/>
  <c r="W23" i="51"/>
  <c r="X23" i="51"/>
  <c r="Y23" i="51"/>
  <c r="Z23" i="51"/>
  <c r="U23" i="51"/>
  <c r="U17" i="51"/>
  <c r="U8" i="51"/>
  <c r="S20" i="51"/>
  <c r="S17" i="51"/>
  <c r="S16" i="51"/>
  <c r="S15" i="51"/>
  <c r="S10" i="51"/>
  <c r="S7" i="51"/>
  <c r="S6" i="51"/>
  <c r="R20" i="51"/>
  <c r="Q20" i="51"/>
  <c r="P20" i="51"/>
  <c r="O20" i="51"/>
  <c r="R17" i="51"/>
  <c r="R16" i="51"/>
  <c r="R15" i="51"/>
  <c r="R10" i="51"/>
  <c r="R7" i="51"/>
  <c r="R6" i="51"/>
  <c r="Q17" i="51"/>
  <c r="Q16" i="51"/>
  <c r="Q15" i="51"/>
  <c r="Q10" i="51"/>
  <c r="Q7" i="51"/>
  <c r="Q6" i="51"/>
  <c r="P17" i="51"/>
  <c r="P16" i="51"/>
  <c r="P15" i="51"/>
  <c r="P10" i="51"/>
  <c r="P7" i="51"/>
  <c r="P6" i="51"/>
  <c r="O17" i="51"/>
  <c r="O16" i="51"/>
  <c r="O15" i="51"/>
  <c r="O10" i="51"/>
  <c r="O6" i="51"/>
  <c r="O7" i="51"/>
  <c r="N20" i="51"/>
  <c r="N17" i="51"/>
  <c r="N16" i="51"/>
  <c r="N15" i="51"/>
  <c r="N10" i="51"/>
  <c r="N7" i="51"/>
  <c r="N6" i="51"/>
  <c r="R17" i="50"/>
  <c r="R10" i="50"/>
  <c r="N45" i="48"/>
  <c r="N44" i="48"/>
  <c r="O31" i="48"/>
  <c r="Q44" i="48"/>
  <c r="Q141" i="48"/>
  <c r="Q140" i="48"/>
  <c r="Q116" i="48"/>
  <c r="Q96" i="48"/>
  <c r="Q95" i="48"/>
  <c r="Q114" i="48"/>
  <c r="H115" i="48"/>
  <c r="H116" i="48"/>
  <c r="Q73" i="48"/>
  <c r="Q72" i="48"/>
  <c r="U11" i="46" l="1"/>
  <c r="U9" i="46"/>
  <c r="P11" i="46"/>
  <c r="P9" i="46"/>
  <c r="P6" i="46"/>
  <c r="P5" i="46"/>
  <c r="P4" i="46"/>
  <c r="K17" i="49" l="1"/>
  <c r="M17" i="49"/>
  <c r="M15" i="49"/>
  <c r="L15" i="49"/>
  <c r="L10" i="49"/>
  <c r="M7" i="49"/>
  <c r="L7" i="49"/>
  <c r="N31" i="48"/>
  <c r="P8" i="48"/>
  <c r="K63" i="48"/>
  <c r="H73" i="48"/>
  <c r="P37" i="48"/>
  <c r="P18" i="48"/>
  <c r="Q17" i="48"/>
  <c r="P17" i="48"/>
  <c r="Q15" i="48"/>
  <c r="P15" i="48"/>
  <c r="Q8" i="48"/>
  <c r="L44" i="47"/>
  <c r="M17" i="47"/>
  <c r="M16" i="47"/>
  <c r="M14" i="47"/>
  <c r="M7" i="47"/>
  <c r="AJ23" i="51"/>
  <c r="AI23" i="51"/>
  <c r="AH23" i="51"/>
  <c r="AG23" i="51"/>
  <c r="K22" i="51"/>
  <c r="K21" i="51"/>
  <c r="K20" i="51"/>
  <c r="AJ17" i="51"/>
  <c r="AI17" i="51"/>
  <c r="AH17" i="51"/>
  <c r="AG17" i="51"/>
  <c r="Z17" i="51"/>
  <c r="Y17" i="51"/>
  <c r="X17" i="51"/>
  <c r="W17" i="51"/>
  <c r="V17" i="51"/>
  <c r="K17" i="51"/>
  <c r="K16" i="51"/>
  <c r="K15" i="51"/>
  <c r="K10" i="51"/>
  <c r="AJ8" i="51"/>
  <c r="AI8" i="51"/>
  <c r="AH8" i="51"/>
  <c r="AG8" i="51"/>
  <c r="Z8" i="51"/>
  <c r="Y8" i="51"/>
  <c r="X8" i="51"/>
  <c r="W8" i="51"/>
  <c r="V8" i="51"/>
  <c r="K8" i="51"/>
  <c r="K7" i="51"/>
  <c r="K6" i="51"/>
  <c r="O27" i="50"/>
  <c r="AN23" i="50"/>
  <c r="AM23" i="50"/>
  <c r="AL23" i="50"/>
  <c r="AK23" i="50"/>
  <c r="O22" i="50"/>
  <c r="O20" i="50"/>
  <c r="AN17" i="50"/>
  <c r="AM17" i="50"/>
  <c r="AL17" i="50"/>
  <c r="AK17" i="50"/>
  <c r="AD17" i="50"/>
  <c r="AC17" i="50"/>
  <c r="AB17" i="50"/>
  <c r="Z17" i="50"/>
  <c r="O17" i="50"/>
  <c r="O16" i="50"/>
  <c r="O15" i="50"/>
  <c r="AN8" i="50"/>
  <c r="AM8" i="50"/>
  <c r="AL8" i="50"/>
  <c r="AK8" i="50"/>
  <c r="AD8" i="50"/>
  <c r="AC8" i="50"/>
  <c r="Z8" i="50"/>
  <c r="H17" i="47"/>
  <c r="H17" i="49"/>
  <c r="H15" i="49"/>
  <c r="H14" i="49"/>
  <c r="H10" i="49"/>
  <c r="K9" i="49"/>
  <c r="H9" i="49"/>
  <c r="H8" i="49"/>
  <c r="K7" i="49"/>
  <c r="H7" i="49"/>
  <c r="H6" i="49"/>
  <c r="K114" i="48"/>
  <c r="J114" i="48"/>
  <c r="H113" i="48"/>
  <c r="H112" i="48"/>
  <c r="K109" i="48"/>
  <c r="K72" i="48"/>
  <c r="H72" i="48"/>
  <c r="H71" i="48"/>
  <c r="H70" i="48"/>
  <c r="H68" i="48"/>
  <c r="K65" i="48"/>
  <c r="H65" i="48"/>
  <c r="H64" i="48"/>
  <c r="H63" i="48"/>
  <c r="H62" i="48"/>
  <c r="H61" i="48"/>
  <c r="H60" i="48"/>
  <c r="H59" i="48"/>
  <c r="H58" i="48"/>
  <c r="H57" i="48"/>
  <c r="H43" i="48"/>
  <c r="N38" i="48"/>
  <c r="M38" i="48"/>
  <c r="H18" i="48"/>
  <c r="N17" i="48"/>
  <c r="H17" i="48"/>
  <c r="N16" i="48"/>
  <c r="M16" i="48"/>
  <c r="H16" i="48"/>
  <c r="N15" i="48"/>
  <c r="H15" i="48"/>
  <c r="N10" i="48"/>
  <c r="K10" i="48"/>
  <c r="H10" i="48"/>
  <c r="N9" i="48"/>
  <c r="H9" i="48"/>
  <c r="N8" i="48"/>
  <c r="K8" i="48"/>
  <c r="K81" i="47"/>
  <c r="K78" i="47"/>
  <c r="K75" i="47"/>
  <c r="K72" i="47"/>
  <c r="K65" i="47"/>
  <c r="K62" i="47"/>
  <c r="K59" i="47"/>
  <c r="I50" i="47"/>
  <c r="I49" i="47" s="1"/>
  <c r="I44" i="47"/>
  <c r="H16" i="47"/>
  <c r="H15" i="47"/>
  <c r="H14" i="47"/>
  <c r="H13" i="47"/>
  <c r="K10" i="47"/>
  <c r="H10" i="47"/>
  <c r="H9" i="47"/>
  <c r="H8" i="47"/>
  <c r="K7" i="47"/>
  <c r="H7" i="47"/>
  <c r="R4" i="46" l="1"/>
  <c r="V11" i="46" l="1"/>
  <c r="W11" i="46"/>
  <c r="V9" i="46" l="1"/>
  <c r="S9" i="46"/>
  <c r="R9" i="46"/>
  <c r="Q9" i="46"/>
  <c r="R6" i="46"/>
  <c r="Q6" i="46"/>
  <c r="R5" i="46"/>
  <c r="Q5" i="46"/>
  <c r="Q4" i="46"/>
  <c r="AK10" i="46" l="1"/>
  <c r="AJ10" i="46"/>
  <c r="AI10" i="46"/>
  <c r="AG10" i="46"/>
  <c r="AF10" i="46"/>
  <c r="AE10" i="46"/>
  <c r="AD10" i="46"/>
  <c r="AK7" i="46"/>
  <c r="AJ7" i="46"/>
  <c r="AI7" i="46"/>
  <c r="AG7" i="46"/>
  <c r="AF7" i="46"/>
  <c r="AE7" i="46"/>
  <c r="AD7" i="46"/>
  <c r="A4" i="54" l="1"/>
  <c r="S5" i="54"/>
  <c r="D5" i="54"/>
  <c r="A2" i="54"/>
  <c r="K62" i="52"/>
  <c r="AE2" i="52"/>
  <c r="N62" i="52"/>
  <c r="N32" i="52"/>
  <c r="N2" i="52"/>
  <c r="K32" i="52"/>
  <c r="K2" i="52"/>
  <c r="J62" i="52"/>
  <c r="AC2" i="52"/>
  <c r="M62" i="52"/>
  <c r="M32" i="52"/>
  <c r="M2" i="52"/>
  <c r="J32" i="52"/>
  <c r="J2" i="52"/>
  <c r="S3" i="46"/>
  <c r="AG3" i="46"/>
  <c r="Z3" i="46"/>
  <c r="AE3" i="46"/>
  <c r="Q3" i="46"/>
  <c r="P3" i="46"/>
  <c r="AD3" i="46"/>
  <c r="AJ3" i="46"/>
  <c r="V3" i="46"/>
  <c r="U3" i="46"/>
  <c r="AI3" i="46"/>
  <c r="Y3" i="46"/>
  <c r="N3" i="46"/>
  <c r="AB3" i="46"/>
  <c r="AF3" i="46"/>
  <c r="R3" i="46"/>
  <c r="W3" i="46"/>
  <c r="AK3" i="46"/>
  <c r="M5" i="49"/>
  <c r="Q5" i="48"/>
  <c r="K5" i="49"/>
  <c r="L5" i="49"/>
  <c r="P5" i="48"/>
  <c r="J5" i="49"/>
  <c r="M4" i="47"/>
  <c r="K6" i="47"/>
  <c r="K52" i="47" s="1"/>
  <c r="J6" i="47"/>
  <c r="J52" i="47" s="1"/>
  <c r="L4" i="47"/>
  <c r="H62" i="52"/>
  <c r="Q32" i="52"/>
  <c r="Q62" i="52"/>
  <c r="D62" i="52"/>
  <c r="T32" i="52"/>
  <c r="H32" i="52"/>
  <c r="Y2" i="52"/>
  <c r="T62" i="52"/>
  <c r="Y32" i="52"/>
  <c r="D32" i="52"/>
  <c r="B61" i="52"/>
  <c r="S62" i="52"/>
  <c r="G62" i="52"/>
  <c r="W32" i="52"/>
  <c r="P32" i="52"/>
  <c r="C32" i="52"/>
  <c r="B1" i="52"/>
  <c r="C62" i="52"/>
  <c r="S32" i="52"/>
  <c r="W2" i="52"/>
  <c r="B31" i="52"/>
  <c r="P62" i="52"/>
  <c r="G32" i="52"/>
  <c r="T2" i="52"/>
  <c r="H2" i="52"/>
  <c r="Q2" i="52"/>
  <c r="D2" i="52"/>
  <c r="C2" i="52"/>
  <c r="S2" i="52"/>
  <c r="G2" i="52"/>
  <c r="P2" i="52"/>
  <c r="K5" i="48"/>
  <c r="J5" i="48"/>
  <c r="W119" i="48"/>
  <c r="S119" i="48"/>
  <c r="W77" i="48"/>
  <c r="S77" i="48"/>
  <c r="W21" i="48"/>
  <c r="S21" i="48"/>
  <c r="L19" i="47"/>
  <c r="T7" i="54" l="1"/>
  <c r="F7" i="54" s="1"/>
  <c r="T20" i="54"/>
  <c r="T18" i="54"/>
  <c r="F18" i="54" s="1"/>
  <c r="T9" i="54"/>
  <c r="F9" i="54" s="1"/>
  <c r="T13" i="54"/>
  <c r="F13" i="54" s="1"/>
  <c r="T11" i="54"/>
  <c r="F11" i="54" s="1"/>
  <c r="T10" i="54"/>
  <c r="F10" i="54" s="1"/>
  <c r="T14" i="54"/>
  <c r="T19" i="54"/>
  <c r="F19" i="54" s="1"/>
  <c r="T12" i="54"/>
  <c r="F12" i="54" s="1"/>
  <c r="T15" i="54"/>
  <c r="F15" i="54" s="1"/>
  <c r="T21" i="54"/>
  <c r="T8" i="54"/>
  <c r="F8" i="54" s="1"/>
  <c r="O15" i="54"/>
  <c r="K14" i="54"/>
  <c r="I12" i="54"/>
  <c r="I7" i="54"/>
  <c r="G19" i="54"/>
  <c r="I9" i="54"/>
  <c r="M7" i="54"/>
  <c r="K13" i="54"/>
  <c r="G11" i="54"/>
  <c r="K15" i="54"/>
  <c r="I20" i="54"/>
  <c r="O10" i="54"/>
  <c r="M10" i="54"/>
  <c r="N10" i="54" s="1"/>
  <c r="K20" i="54"/>
  <c r="G15" i="54"/>
  <c r="K7" i="54"/>
  <c r="I15" i="54"/>
  <c r="I8" i="54"/>
  <c r="I13" i="54"/>
  <c r="M19" i="54"/>
  <c r="K21" i="54"/>
  <c r="K10" i="54"/>
  <c r="I21" i="54"/>
  <c r="M9" i="54"/>
  <c r="I10" i="54"/>
  <c r="G9" i="54"/>
  <c r="I14" i="54"/>
  <c r="G21" i="54"/>
  <c r="M12" i="54"/>
  <c r="I11" i="54"/>
  <c r="G8" i="54"/>
  <c r="G10" i="54"/>
  <c r="O11" i="54"/>
  <c r="G12" i="54"/>
  <c r="G18" i="54"/>
  <c r="M11" i="54"/>
  <c r="K18" i="54"/>
  <c r="K11" i="54"/>
  <c r="K8" i="54"/>
  <c r="O14" i="54"/>
  <c r="M13" i="54"/>
  <c r="M21" i="54"/>
  <c r="M14" i="54"/>
  <c r="K12" i="54"/>
  <c r="I19" i="54"/>
  <c r="O9" i="54"/>
  <c r="G20" i="54"/>
  <c r="G14" i="54"/>
  <c r="K9" i="54"/>
  <c r="G7" i="54"/>
  <c r="M18" i="54"/>
  <c r="K19" i="54"/>
  <c r="M20" i="54"/>
  <c r="O8" i="54"/>
  <c r="O7" i="54"/>
  <c r="G13" i="54"/>
  <c r="I18" i="54"/>
  <c r="M15" i="54"/>
  <c r="M8" i="54"/>
  <c r="O12" i="54"/>
  <c r="O13" i="54"/>
  <c r="Y13" i="54"/>
  <c r="U9" i="54"/>
  <c r="W15" i="54"/>
  <c r="U14" i="54"/>
  <c r="X7" i="54"/>
  <c r="U15" i="54"/>
  <c r="X8" i="54"/>
  <c r="V7" i="54"/>
  <c r="X14" i="54"/>
  <c r="U21" i="54"/>
  <c r="X20" i="54"/>
  <c r="V15" i="54"/>
  <c r="Y10" i="54"/>
  <c r="W9" i="54"/>
  <c r="U13" i="54"/>
  <c r="W19" i="54"/>
  <c r="U18" i="54"/>
  <c r="X12" i="54"/>
  <c r="U19" i="54"/>
  <c r="X13" i="54"/>
  <c r="V11" i="54"/>
  <c r="X18" i="54"/>
  <c r="X11" i="54"/>
  <c r="V9" i="54"/>
  <c r="V10" i="54"/>
  <c r="X21" i="54"/>
  <c r="Y9" i="54"/>
  <c r="Y15" i="54"/>
  <c r="W14" i="54"/>
  <c r="W21" i="54"/>
  <c r="W12" i="54"/>
  <c r="W13" i="54"/>
  <c r="V8" i="54"/>
  <c r="X15" i="54"/>
  <c r="V13" i="54"/>
  <c r="Y7" i="54"/>
  <c r="V14" i="54"/>
  <c r="Y8" i="54"/>
  <c r="V19" i="54"/>
  <c r="V18" i="54"/>
  <c r="Y14" i="54"/>
  <c r="U12" i="54"/>
  <c r="W11" i="54"/>
  <c r="W20" i="54"/>
  <c r="U20" i="54"/>
  <c r="V12" i="54"/>
  <c r="X19" i="54"/>
  <c r="V21" i="54"/>
  <c r="Y11" i="54"/>
  <c r="Y12" i="54"/>
  <c r="W10" i="54"/>
  <c r="W8" i="54"/>
  <c r="W7" i="54"/>
  <c r="U7" i="54"/>
  <c r="W18" i="54"/>
  <c r="V20" i="54"/>
  <c r="U8" i="54"/>
  <c r="U10" i="54"/>
  <c r="U11" i="54"/>
  <c r="X9" i="54"/>
  <c r="F14" i="54" l="1"/>
  <c r="T26" i="54"/>
  <c r="F26" i="54" s="1"/>
  <c r="E22" i="54"/>
  <c r="P15" i="54"/>
  <c r="P8" i="54"/>
  <c r="J11" i="54"/>
  <c r="P9" i="54"/>
  <c r="L11" i="54"/>
  <c r="L10" i="54"/>
  <c r="J9" i="54"/>
  <c r="B13" i="54"/>
  <c r="H13" i="54"/>
  <c r="B14" i="54"/>
  <c r="H14" i="54"/>
  <c r="P14" i="54"/>
  <c r="B10" i="54"/>
  <c r="H10" i="54"/>
  <c r="N9" i="54"/>
  <c r="L7" i="54"/>
  <c r="K22" i="54"/>
  <c r="L13" i="54"/>
  <c r="E38" i="54"/>
  <c r="P7" i="54"/>
  <c r="L8" i="54"/>
  <c r="B8" i="54"/>
  <c r="H8" i="54"/>
  <c r="H15" i="54"/>
  <c r="B15" i="54"/>
  <c r="E32" i="54"/>
  <c r="M22" i="54"/>
  <c r="N7" i="54"/>
  <c r="P13" i="54"/>
  <c r="J19" i="54"/>
  <c r="L18" i="54"/>
  <c r="N12" i="54"/>
  <c r="H19" i="54"/>
  <c r="P12" i="54"/>
  <c r="L19" i="54"/>
  <c r="L12" i="54"/>
  <c r="N11" i="54"/>
  <c r="N19" i="54"/>
  <c r="P10" i="54"/>
  <c r="J7" i="54"/>
  <c r="I22" i="54"/>
  <c r="N8" i="54"/>
  <c r="N18" i="54"/>
  <c r="N14" i="54"/>
  <c r="H18" i="54"/>
  <c r="J14" i="54"/>
  <c r="J13" i="54"/>
  <c r="J12" i="54"/>
  <c r="N15" i="54"/>
  <c r="G22" i="54"/>
  <c r="H7" i="54"/>
  <c r="B7" i="54"/>
  <c r="H12" i="54"/>
  <c r="B12" i="54"/>
  <c r="B9" i="54"/>
  <c r="H9" i="54"/>
  <c r="J8" i="54"/>
  <c r="L15" i="54"/>
  <c r="L14" i="54"/>
  <c r="J18" i="54"/>
  <c r="L9" i="54"/>
  <c r="N13" i="54"/>
  <c r="P11" i="54"/>
  <c r="J10" i="54"/>
  <c r="J15" i="54"/>
  <c r="H11" i="54"/>
  <c r="B11" i="54"/>
  <c r="F32" i="54" l="1"/>
  <c r="E40" i="54"/>
  <c r="F36" i="54"/>
  <c r="F35" i="54"/>
  <c r="F33" i="54"/>
  <c r="F31" i="54"/>
  <c r="F34" i="54"/>
</calcChain>
</file>

<file path=xl/sharedStrings.xml><?xml version="1.0" encoding="utf-8"?>
<sst xmlns="http://schemas.openxmlformats.org/spreadsheetml/2006/main" count="2265" uniqueCount="698">
  <si>
    <t>Operating expenses</t>
  </si>
  <si>
    <t xml:space="preserve"> </t>
  </si>
  <si>
    <t>£m</t>
  </si>
  <si>
    <t>% Change</t>
  </si>
  <si>
    <t>Litigation and conduct</t>
  </si>
  <si>
    <t>Total operating expenses</t>
  </si>
  <si>
    <t>Average tangible shareholders' equity (£bn)</t>
  </si>
  <si>
    <t>Attributable profit/(loss)</t>
  </si>
  <si>
    <t xml:space="preserve">Profit/(loss) before tax </t>
  </si>
  <si>
    <t>Other net income/(expenses)</t>
  </si>
  <si>
    <t>Total assets</t>
  </si>
  <si>
    <t xml:space="preserve">Basic earnings/(loss) per share  </t>
  </si>
  <si>
    <t xml:space="preserve">Risk weighted assets </t>
  </si>
  <si>
    <t>Cast to YTD</t>
  </si>
  <si>
    <t>CIR Check</t>
  </si>
  <si>
    <t>Casting down check</t>
  </si>
  <si>
    <t xml:space="preserve">Credit impairment charges and other provisions </t>
  </si>
  <si>
    <t xml:space="preserve">Net operating income </t>
  </si>
  <si>
    <t>Group</t>
  </si>
  <si>
    <t>HO</t>
  </si>
  <si>
    <t>Cast to Group</t>
  </si>
  <si>
    <t>Cast to Core</t>
  </si>
  <si>
    <t>% Check</t>
  </si>
  <si>
    <t>Consistency with quarterlies check</t>
  </si>
  <si>
    <t/>
  </si>
  <si>
    <r>
      <rPr>
        <sz val="8"/>
        <color rgb="FF00B0F0"/>
        <rFont val="Expert Sans Regular"/>
        <family val="2"/>
      </rPr>
      <t>£m</t>
    </r>
  </si>
  <si>
    <r>
      <rPr>
        <b/>
        <sz val="12"/>
        <color rgb="FF00B0F0"/>
        <rFont val="Expert Sans Regular"/>
        <family val="2"/>
      </rPr>
      <t>Barclays UK</t>
    </r>
  </si>
  <si>
    <r>
      <rPr>
        <b/>
        <sz val="12"/>
        <color rgb="FF00B0F0"/>
        <rFont val="Expert Sans Regular"/>
        <family val="2"/>
      </rPr>
      <t>Barclays International</t>
    </r>
  </si>
  <si>
    <r>
      <rPr>
        <b/>
        <sz val="12"/>
        <color rgb="FF00B0F0"/>
        <rFont val="Expert Sans Regular"/>
        <family val="2"/>
      </rPr>
      <t>Head Office</t>
    </r>
  </si>
  <si>
    <r>
      <rPr>
        <b/>
        <sz val="12"/>
        <color rgb="FF00B0F0"/>
        <rFont val="Expert Sans Regular"/>
        <family val="2"/>
      </rPr>
      <t xml:space="preserve">Barclays Group </t>
    </r>
  </si>
  <si>
    <t>BI</t>
  </si>
  <si>
    <t>Head Office</t>
  </si>
  <si>
    <t>%</t>
  </si>
  <si>
    <t>Cast down</t>
  </si>
  <si>
    <t>Barclays Group</t>
  </si>
  <si>
    <t>Return on average allocated tangible equity</t>
  </si>
  <si>
    <t>Casting</t>
  </si>
  <si>
    <t>Q218</t>
  </si>
  <si>
    <t>Attributable profit/(loss) ex L&amp;C</t>
  </si>
  <si>
    <t>Post tax L&amp;C impact</t>
  </si>
  <si>
    <t>Q318</t>
  </si>
  <si>
    <t>Returns</t>
  </si>
  <si>
    <t>Checking to Appendix</t>
  </si>
  <si>
    <t>Q418</t>
  </si>
  <si>
    <t>Consistency to HO Qtr</t>
  </si>
  <si>
    <t>Profit/(loss) before tax ex L&amp;C</t>
  </si>
  <si>
    <t>GMP charge</t>
  </si>
  <si>
    <t>Check to Appendix</t>
  </si>
  <si>
    <r>
      <rPr>
        <b/>
        <sz val="8"/>
        <color rgb="FF00B0F0"/>
        <rFont val="Expert Sans Regular"/>
        <family val="2"/>
      </rPr>
      <t>As at 31.12.18</t>
    </r>
  </si>
  <si>
    <r>
      <rPr>
        <b/>
        <sz val="12"/>
        <color rgb="FF00B0F0"/>
        <rFont val="Expert Sans Regular"/>
        <family val="2"/>
      </rPr>
      <t>Barclays Group results</t>
    </r>
    <r>
      <rPr>
        <b/>
        <vertAlign val="superscript"/>
        <sz val="12"/>
        <color rgb="FF00B0F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</si>
  <si>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</si>
  <si>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Credit impairment charges and other provisions</t>
    </r>
  </si>
  <si>
    <r>
      <rPr>
        <b/>
        <sz val="8"/>
        <color rgb="FF00B0F0"/>
        <rFont val="Expert Sans Regular"/>
        <family val="2"/>
      </rPr>
      <t>Q219</t>
    </r>
  </si>
  <si>
    <r>
      <rPr>
        <b/>
        <sz val="8"/>
        <color rgb="FF00B0F0"/>
        <rFont val="Expert Sans Regular"/>
        <family val="2"/>
      </rPr>
      <t>Q119</t>
    </r>
  </si>
  <si>
    <r>
      <rPr>
        <b/>
        <sz val="8"/>
        <color rgb="FF00B0F0"/>
        <rFont val="Expert Sans Regular"/>
        <family val="2"/>
      </rPr>
      <t>Q418</t>
    </r>
  </si>
  <si>
    <r>
      <rPr>
        <b/>
        <sz val="8"/>
        <color rgb="FF00B0F0"/>
        <rFont val="Expert Sans Regular"/>
        <family val="2"/>
      </rPr>
      <t>Q318</t>
    </r>
  </si>
  <si>
    <r>
      <rPr>
        <b/>
        <sz val="8"/>
        <color rgb="FF00B0F0"/>
        <rFont val="Expert Sans Regular"/>
        <family val="2"/>
      </rPr>
      <t>Q218</t>
    </r>
  </si>
  <si>
    <t>Consistency with BUK</t>
  </si>
  <si>
    <t>CIB+CCP=BI</t>
  </si>
  <si>
    <r>
      <rPr>
        <b/>
        <sz val="12"/>
        <color rgb="FF00B0F0"/>
        <rFont val="Expert Sans Regular"/>
        <family val="2"/>
      </rPr>
      <t>Analysis of Barclays International</t>
    </r>
  </si>
  <si>
    <r>
      <rPr>
        <b/>
        <sz val="11"/>
        <color rgb="FF00B0F0"/>
        <rFont val="Expert Sans Regular"/>
        <family val="2"/>
      </rPr>
      <t>Corporate and Investment Bank</t>
    </r>
  </si>
  <si>
    <t xml:space="preserve">% Change </t>
  </si>
  <si>
    <r>
      <rPr>
        <b/>
        <sz val="12"/>
        <color rgb="FF00B0F0"/>
        <rFont val="Expert Sans Regular"/>
        <family val="2"/>
      </rPr>
      <t xml:space="preserve">Analysis of Barclays UK </t>
    </r>
  </si>
  <si>
    <r>
      <rPr>
        <b/>
        <sz val="12"/>
        <color rgb="FF00B0F0"/>
        <rFont val="Expert Sans Regular"/>
        <family val="2"/>
      </rPr>
      <t>Performance measures excluding litigation and conduct</t>
    </r>
  </si>
  <si>
    <t>Barclays UK</t>
  </si>
  <si>
    <t>Barclays International</t>
  </si>
  <si>
    <t>CIB+CPPB=BI</t>
  </si>
  <si>
    <t>Consistency to YTD</t>
  </si>
  <si>
    <t>CIB</t>
  </si>
  <si>
    <t>CCP</t>
  </si>
  <si>
    <t>Consistency to Group YTD</t>
  </si>
  <si>
    <t>RoTE:</t>
  </si>
  <si>
    <t>CPPB</t>
  </si>
  <si>
    <r>
      <rPr>
        <b/>
        <sz val="12"/>
        <color rgb="FF00B0F0"/>
        <rFont val="Expert Sans Regular"/>
        <family val="2"/>
      </rPr>
      <t xml:space="preserve">Barclays International </t>
    </r>
  </si>
  <si>
    <r>
      <rPr>
        <b/>
        <sz val="8"/>
        <color rgb="FF000000"/>
        <rFont val="Expert Sans Regular"/>
        <family val="2"/>
      </rPr>
      <t xml:space="preserve">Total assets </t>
    </r>
  </si>
  <si>
    <r>
      <rPr>
        <sz val="8"/>
        <color rgb="FF000000"/>
        <rFont val="Expert Sans Regular"/>
        <family val="2"/>
      </rPr>
      <t>Credit impairment (charges)/releases and other provisions</t>
    </r>
  </si>
  <si>
    <r>
      <rPr>
        <b/>
        <sz val="11"/>
        <color rgb="FF00B0F0"/>
        <rFont val="Expert Sans Regular"/>
        <family val="2"/>
      </rPr>
      <t>Consumer, Cards and Payments</t>
    </r>
  </si>
  <si>
    <r>
      <rPr>
        <b/>
        <sz val="12"/>
        <color rgb="FF00B0F0"/>
        <rFont val="Expert Sans Regular"/>
        <family val="2"/>
      </rPr>
      <t xml:space="preserve">Head Office </t>
    </r>
  </si>
  <si>
    <r>
      <rPr>
        <b/>
        <sz val="12"/>
        <color rgb="FF00B0F0"/>
        <rFont val="Expert Sans Regular"/>
        <family val="2"/>
      </rPr>
      <t>Analysis of Barclays UK</t>
    </r>
  </si>
  <si>
    <r>
      <rPr>
        <b/>
        <sz val="8"/>
        <color rgb="FF00B0F0"/>
        <rFont val="Expert Sans Regular"/>
        <family val="2"/>
      </rPr>
      <t>Half year ended 30.06.19</t>
    </r>
  </si>
  <si>
    <r>
      <rPr>
        <b/>
        <sz val="8"/>
        <color rgb="FF00B0F0"/>
        <rFont val="Expert Sans Regular"/>
        <family val="2"/>
      </rPr>
      <t>Half year ended 30.06.18</t>
    </r>
  </si>
  <si>
    <r>
      <rPr>
        <b/>
        <sz val="8"/>
        <color rgb="FF00B0F0"/>
        <rFont val="Expert Sans Regular"/>
        <family val="2"/>
      </rPr>
      <t>Barclays UK</t>
    </r>
  </si>
  <si>
    <r>
      <rPr>
        <b/>
        <sz val="8"/>
        <color rgb="FF00B0F0"/>
        <rFont val="Expert Sans Regular"/>
        <family val="2"/>
      </rPr>
      <t>Corporate and Investment Bank</t>
    </r>
  </si>
  <si>
    <r>
      <rPr>
        <b/>
        <sz val="8"/>
        <color rgb="FF00B0F0"/>
        <rFont val="Expert Sans Regular"/>
        <family val="2"/>
      </rPr>
      <t>Consumer, Cards and Payments</t>
    </r>
  </si>
  <si>
    <r>
      <rPr>
        <b/>
        <sz val="8"/>
        <color rgb="FF00B0F0"/>
        <rFont val="Expert Sans Regular"/>
        <family val="2"/>
      </rPr>
      <t>Barclays International</t>
    </r>
  </si>
  <si>
    <r>
      <rPr>
        <b/>
        <sz val="8"/>
        <color rgb="FF00B0F0"/>
        <rFont val="Expert Sans Regular"/>
        <family val="2"/>
      </rPr>
      <t>Head Office</t>
    </r>
  </si>
  <si>
    <r>
      <rPr>
        <b/>
        <sz val="8"/>
        <color rgb="FF00B0F0"/>
        <rFont val="Expert Sans Regular"/>
        <family val="2"/>
      </rPr>
      <t>Barclays Group</t>
    </r>
  </si>
  <si>
    <r>
      <rPr>
        <sz val="8"/>
        <color rgb="FF000000"/>
        <rFont val="Expert Sans Regular"/>
        <family val="2"/>
      </rPr>
      <t>Total operating expenses</t>
    </r>
  </si>
  <si>
    <t>Attributable profit/(loss)1</t>
  </si>
  <si>
    <t xml:space="preserve">Total income </t>
  </si>
  <si>
    <t>AP</t>
  </si>
  <si>
    <t>CIR</t>
  </si>
  <si>
    <t>CIR Check ex L&amp;C</t>
  </si>
  <si>
    <t>Quarterly pages</t>
  </si>
  <si>
    <t>Other net (expenses)/income</t>
  </si>
  <si>
    <t>Average UK leverage exposure</t>
  </si>
  <si>
    <t>Operating costs</t>
  </si>
  <si>
    <t>YTD pages = Quarterly pages</t>
  </si>
  <si>
    <t>Assets CIB + CCP = BI</t>
  </si>
  <si>
    <t>Assets casting check</t>
  </si>
  <si>
    <t>Impact of litigation and conduct</t>
  </si>
  <si>
    <t>Total income</t>
  </si>
  <si>
    <t>Profit before tax</t>
  </si>
  <si>
    <t>Profit attributable to ordinary equity holders of the parent</t>
  </si>
  <si>
    <t>Post-tax impact of litigation and conduct</t>
  </si>
  <si>
    <t>Profit/(loss) attributable to ordinary equity holders of the parent excluding litigation and conduct</t>
  </si>
  <si>
    <t>Average goodwill and intangibles</t>
  </si>
  <si>
    <t xml:space="preserve">Consistency </t>
  </si>
  <si>
    <t>Consistency</t>
  </si>
  <si>
    <t>Loan: deposit ratio</t>
  </si>
  <si>
    <t xml:space="preserve">Loans and advances to customers at amortised cost </t>
  </si>
  <si>
    <t xml:space="preserve">Total assets </t>
  </si>
  <si>
    <t>Customer deposits at amortised cost</t>
  </si>
  <si>
    <t>Risk weighted assets</t>
  </si>
  <si>
    <t>Period end allocated tangible equity</t>
  </si>
  <si>
    <t>Loans and advances at amortised cost</t>
  </si>
  <si>
    <t>Cash collateral and settlement balances</t>
  </si>
  <si>
    <t xml:space="preserve">Trading portfolio assets </t>
  </si>
  <si>
    <t xml:space="preserve">Derivative financial instrument assets </t>
  </si>
  <si>
    <t>Financial assets at fair value through the income statement</t>
  </si>
  <si>
    <t>Other assets</t>
  </si>
  <si>
    <t>Derivative financial instrument liabilities</t>
  </si>
  <si>
    <t>Deposits at amortised cost</t>
  </si>
  <si>
    <t>Trading portfolio assets</t>
  </si>
  <si>
    <t>Derivative financial instrument assets</t>
  </si>
  <si>
    <t>BI quarterly</t>
  </si>
  <si>
    <t>Common equity tier 1 ratio</t>
  </si>
  <si>
    <t>ROTE check</t>
  </si>
  <si>
    <t>ex L&amp;C</t>
  </si>
  <si>
    <t>ROTE Check</t>
  </si>
  <si>
    <t>Ex L&amp;C</t>
  </si>
  <si>
    <t>LDR check</t>
  </si>
  <si>
    <r>
      <rPr>
        <b/>
        <sz val="10"/>
        <color rgb="FF00B0F0"/>
        <rFont val="Expert Sans Regular"/>
        <family val="2"/>
      </rPr>
      <t>Analysis of results by business</t>
    </r>
  </si>
  <si>
    <r>
      <rPr>
        <b/>
        <sz val="8"/>
        <color rgb="FF00B0F0"/>
        <rFont val="Expert Sans Regular"/>
        <family val="2"/>
      </rPr>
      <t>Barclays</t>
    </r>
    <r>
      <rPr>
        <b/>
        <sz val="8"/>
        <color rgb="FF00B0F0"/>
        <rFont val="Expert Sans Regular"/>
        <family val="2"/>
      </rPr>
      <t xml:space="preserve">_x000D_
</t>
    </r>
    <r>
      <rPr>
        <b/>
        <sz val="8"/>
        <color rgb="FF00B0F0"/>
        <rFont val="Expert Sans Regular"/>
        <family val="2"/>
      </rPr>
      <t>UK</t>
    </r>
  </si>
  <si>
    <r>
      <rPr>
        <b/>
        <sz val="8"/>
        <color rgb="FF00B0F0"/>
        <rFont val="Expert Sans Regular"/>
        <family val="2"/>
      </rPr>
      <t>Barclays</t>
    </r>
    <r>
      <rPr>
        <b/>
        <sz val="8"/>
        <color rgb="FF00B0F0"/>
        <rFont val="Expert Sans Regular"/>
        <family val="2"/>
      </rPr>
      <t>_x000D_
Internation</t>
    </r>
    <r>
      <rPr>
        <b/>
        <sz val="8"/>
        <color rgb="FF00B0F0"/>
        <rFont val="Expert Sans Regular"/>
        <family val="2"/>
      </rPr>
      <t>al</t>
    </r>
  </si>
  <si>
    <r>
      <rPr>
        <b/>
        <sz val="8"/>
        <color rgb="FF00B0F0"/>
        <rFont val="Expert Sans Regular"/>
        <family val="2"/>
      </rPr>
      <t>Head</t>
    </r>
    <r>
      <rPr>
        <b/>
        <sz val="8"/>
        <color rgb="FF00B0F0"/>
        <rFont val="Expert Sans Regular"/>
        <family val="2"/>
      </rPr>
      <t>_x000D_
Offi</t>
    </r>
    <r>
      <rPr>
        <b/>
        <sz val="8"/>
        <color rgb="FF00B0F0"/>
        <rFont val="Expert Sans Regular"/>
        <family val="2"/>
      </rPr>
      <t>ce</t>
    </r>
  </si>
  <si>
    <r>
      <rPr>
        <b/>
        <sz val="8"/>
        <color rgb="FF00B0F0"/>
        <rFont val="Expert Sans Regular"/>
        <family val="2"/>
      </rPr>
      <t>Barclays</t>
    </r>
    <r>
      <rPr>
        <b/>
        <sz val="8"/>
        <color rgb="FF00B0F0"/>
        <rFont val="Expert Sans Regular"/>
        <family val="2"/>
      </rPr>
      <t>_x000D_
Gro</t>
    </r>
    <r>
      <rPr>
        <b/>
        <sz val="8"/>
        <color rgb="FF00B0F0"/>
        <rFont val="Expert Sans Regular"/>
        <family val="2"/>
      </rPr>
      <t>up</t>
    </r>
  </si>
  <si>
    <r>
      <rPr>
        <b/>
        <sz val="8"/>
        <color rgb="FF000000"/>
        <rFont val="Expert Sans Regular"/>
        <family val="2"/>
      </rPr>
      <t>Net operating income/(expenses)</t>
    </r>
  </si>
  <si>
    <r>
      <rPr>
        <sz val="8"/>
        <color rgb="FF000000"/>
        <rFont val="Expert Sans Regular"/>
        <family val="2"/>
      </rPr>
      <t>Other net income/(expenses)</t>
    </r>
    <r>
      <rPr>
        <vertAlign val="superscript"/>
        <sz val="8"/>
        <color rgb="FF000000"/>
        <rFont val="Expert Sans Regular"/>
        <family val="2"/>
      </rPr>
      <t>1</t>
    </r>
  </si>
  <si>
    <r>
      <rPr>
        <b/>
        <sz val="8"/>
        <color rgb="FF000000"/>
        <rFont val="Expert Sans Regular"/>
        <family val="2"/>
      </rPr>
      <t>Profit/(loss) before tax</t>
    </r>
  </si>
  <si>
    <t>Cast to business pages</t>
  </si>
  <si>
    <t>BUK</t>
  </si>
  <si>
    <t>Cast to Quarterly</t>
  </si>
  <si>
    <t>Assets</t>
  </si>
  <si>
    <t>`</t>
  </si>
  <si>
    <r>
      <rPr>
        <b/>
        <sz val="8"/>
        <color rgb="FF00B0F0"/>
        <rFont val="Expert Sans Regular"/>
        <family val="2"/>
      </rPr>
      <t>Profit/(loss) attributable to ordinary equity holders of the parent</t>
    </r>
  </si>
  <si>
    <r>
      <rPr>
        <b/>
        <sz val="8"/>
        <color rgb="FF00B0F0"/>
        <rFont val="Expert Sans Regular"/>
        <family val="2"/>
      </rPr>
      <t>Average tangible equity</t>
    </r>
  </si>
  <si>
    <r>
      <rPr>
        <b/>
        <sz val="8"/>
        <color rgb="FF00B0F0"/>
        <rFont val="Expert Sans Regular"/>
        <family val="2"/>
      </rPr>
      <t>Return on average tangible equity</t>
    </r>
  </si>
  <si>
    <r>
      <rPr>
        <b/>
        <sz val="12"/>
        <color rgb="FF00B0F0"/>
        <rFont val="Expert Sans Regular"/>
        <family val="2"/>
      </rPr>
      <t>Corporate and Investment Bank</t>
    </r>
  </si>
  <si>
    <r>
      <rPr>
        <b/>
        <sz val="12"/>
        <color rgb="FF00B0F0"/>
        <rFont val="Expert Sans Regular"/>
        <family val="2"/>
      </rPr>
      <t>Consumer, Cards and Payments</t>
    </r>
  </si>
  <si>
    <t>casting checks please</t>
  </si>
  <si>
    <t>£bn</t>
  </si>
  <si>
    <t>-</t>
  </si>
  <si>
    <r>
      <rPr>
        <b/>
        <sz val="8"/>
        <color rgb="FF00B0F0"/>
        <rFont val="Expert Sans Regular"/>
        <family val="2"/>
      </rPr>
      <t>Q319</t>
    </r>
  </si>
  <si>
    <r>
      <rPr>
        <b/>
        <sz val="12"/>
        <color rgb="FF00B0F0"/>
        <rFont val="Expert Sans Regular"/>
        <family val="2"/>
      </rPr>
      <t>Barclays Group</t>
    </r>
  </si>
  <si>
    <t>Cost: income ratio</t>
  </si>
  <si>
    <t>UK bank levy</t>
  </si>
  <si>
    <t>31.12.19</t>
  </si>
  <si>
    <t>31.12.18</t>
  </si>
  <si>
    <t>Year ended</t>
  </si>
  <si>
    <r>
      <rPr>
        <b/>
        <sz val="8"/>
        <color rgb="FF00B0F0"/>
        <rFont val="Expert Sans Regular"/>
        <family val="2"/>
      </rPr>
      <t>Q419</t>
    </r>
  </si>
  <si>
    <r>
      <rPr>
        <b/>
        <sz val="8"/>
        <color rgb="FF00B0F0"/>
        <rFont val="Expert Sans Regular"/>
        <family val="2"/>
      </rPr>
      <t>Year ended 31.12.19</t>
    </r>
  </si>
  <si>
    <r>
      <rPr>
        <b/>
        <sz val="8"/>
        <color rgb="FF00B0F0"/>
        <rFont val="Expert Sans Regular"/>
        <family val="2"/>
      </rPr>
      <t>Year ended 31.12.18</t>
    </r>
  </si>
  <si>
    <t xml:space="preserve">Barclays UK </t>
  </si>
  <si>
    <t>Income statement information</t>
  </si>
  <si>
    <t xml:space="preserve">Analysis of total income </t>
  </si>
  <si>
    <t>Bank Levy</t>
  </si>
  <si>
    <t>EPS</t>
  </si>
  <si>
    <t>Bank levy</t>
  </si>
  <si>
    <t xml:space="preserve">Delete before distribution </t>
  </si>
  <si>
    <t>Please don't hide as this may be missed</t>
  </si>
  <si>
    <t>Credit impairment charges</t>
  </si>
  <si>
    <t>Net operating income</t>
  </si>
  <si>
    <t>Other net income</t>
  </si>
  <si>
    <t>Attributable profit</t>
  </si>
  <si>
    <t>Performance measures</t>
  </si>
  <si>
    <t>Return on average tangible shareholders' equity</t>
  </si>
  <si>
    <t>Loan loss rate (bps)</t>
  </si>
  <si>
    <t>Performance measures excluding litigation and conduct2</t>
  </si>
  <si>
    <t>Net interest income</t>
  </si>
  <si>
    <t>Net fee, commission and other income</t>
  </si>
  <si>
    <t>Attributable profit1</t>
  </si>
  <si>
    <t>Balance sheet information</t>
  </si>
  <si>
    <t>Key facts</t>
  </si>
  <si>
    <t>Average loan to value of mortgage portfolio2</t>
  </si>
  <si>
    <t>Average loan to value of new mortgage lending2</t>
  </si>
  <si>
    <t>Number of branches</t>
  </si>
  <si>
    <t>Mobile banking active customers</t>
  </si>
  <si>
    <t>7.3m</t>
  </si>
  <si>
    <t>30 day arrears rate - Barclaycard Consumer UK</t>
  </si>
  <si>
    <t>Average allocated tangible equity (£bn)</t>
  </si>
  <si>
    <t>Net interest margin</t>
  </si>
  <si>
    <t>Performance measures excluding litigation and conduct3</t>
  </si>
  <si>
    <t>Personal Banking</t>
  </si>
  <si>
    <t xml:space="preserve">Barclaycard Consumer UK </t>
  </si>
  <si>
    <t>Business Banking</t>
  </si>
  <si>
    <t>Analysis of credit impairment charges</t>
  </si>
  <si>
    <t>Total credit impairment charges</t>
  </si>
  <si>
    <t>Analysis of loans and advances to customers at amortised cost</t>
  </si>
  <si>
    <t xml:space="preserve">£bn </t>
  </si>
  <si>
    <t>Total loans and advances to customers at amortised cost</t>
  </si>
  <si>
    <t>Analysis of customer deposits at amortised cost</t>
  </si>
  <si>
    <t>Total customer deposits at amortised cost</t>
  </si>
  <si>
    <t>Net trading income</t>
  </si>
  <si>
    <t>FICC</t>
  </si>
  <si>
    <t>Equities</t>
  </si>
  <si>
    <t>Markets</t>
  </si>
  <si>
    <t>Debt capital markets</t>
  </si>
  <si>
    <t>Advisory</t>
  </si>
  <si>
    <t>Equity capital markets</t>
  </si>
  <si>
    <t>Banking fees</t>
  </si>
  <si>
    <t>Corporate lending</t>
  </si>
  <si>
    <t>Transaction banking</t>
  </si>
  <si>
    <t>Corporate</t>
  </si>
  <si>
    <t>Other1</t>
  </si>
  <si>
    <t>Credit impairment (charges)/releases</t>
  </si>
  <si>
    <t>Attributable profit2</t>
  </si>
  <si>
    <t>30 day arrears rate - Barclaycard US</t>
  </si>
  <si>
    <t>Value of payments processed (£bn)</t>
  </si>
  <si>
    <t>Loss before tax</t>
  </si>
  <si>
    <t>Attributable loss1</t>
  </si>
  <si>
    <t>Attributable loss</t>
  </si>
  <si>
    <t>Cost: income ratio excluding litigation and conduct</t>
  </si>
  <si>
    <t>n/m</t>
  </si>
  <si>
    <t>Profit/(loss) before tax</t>
  </si>
  <si>
    <t>Profit/(loss) before tax excluding litigation and conduct</t>
  </si>
  <si>
    <t xml:space="preserve">Average shareholders' equity </t>
  </si>
  <si>
    <t xml:space="preserve">Average tangible shareholders' equity </t>
  </si>
  <si>
    <t>Return on average tangible shareholders' equity excluding litigation and conduct</t>
  </si>
  <si>
    <t>Basic earnings per ordinary share</t>
  </si>
  <si>
    <t>Basic weighted average number of shares (m)</t>
  </si>
  <si>
    <t>Basic earnings per ordinary share excluding litigation and conduct</t>
  </si>
  <si>
    <t xml:space="preserve">Operating expenses </t>
  </si>
  <si>
    <t xml:space="preserve">Net fee, commission, trading and other income </t>
  </si>
  <si>
    <t>c.376,000</t>
  </si>
  <si>
    <t>c.374,000</t>
  </si>
  <si>
    <t>Total number of Barclaycard payments clients</t>
  </si>
  <si>
    <t>US cards customer FICO score distribution</t>
  </si>
  <si>
    <t>&lt;660</t>
  </si>
  <si>
    <t>&gt;660</t>
  </si>
  <si>
    <t>31.03.20</t>
  </si>
  <si>
    <t>Q419</t>
  </si>
  <si>
    <r>
      <rPr>
        <b/>
        <sz val="12"/>
        <color rgb="FF00B0F0"/>
        <rFont val="Expert Sans Regular"/>
        <family val="2"/>
      </rPr>
      <t>for the three months ended</t>
    </r>
  </si>
  <si>
    <r>
      <rPr>
        <sz val="8"/>
        <color rgb="FF000000"/>
        <rFont val="Expert Sans Regular"/>
        <family val="2"/>
      </rPr>
      <t>Credit impairment charges</t>
    </r>
  </si>
  <si>
    <r>
      <rPr>
        <b/>
        <sz val="8"/>
        <color rgb="FF000000"/>
        <rFont val="Expert Sans Regular"/>
        <family val="2"/>
      </rPr>
      <t>Net operating income</t>
    </r>
  </si>
  <si>
    <r>
      <rPr>
        <sz val="8"/>
        <color rgb="FF000000"/>
        <rFont val="Expert Sans Regular"/>
        <family val="2"/>
      </rPr>
      <t>Operating expenses</t>
    </r>
  </si>
  <si>
    <r>
      <rPr>
        <sz val="8"/>
        <color rgb="FF000000"/>
        <rFont val="Expert Sans Regular"/>
        <family val="2"/>
      </rPr>
      <t>Litigation and conduct</t>
    </r>
  </si>
  <si>
    <r>
      <rPr>
        <b/>
        <sz val="8"/>
        <color rgb="FF000000"/>
        <rFont val="Expert Sans Regular"/>
        <family val="2"/>
      </rPr>
      <t>Total operating expenses</t>
    </r>
  </si>
  <si>
    <r>
      <rPr>
        <sz val="8"/>
        <color rgb="FF000000"/>
        <rFont val="Expert Sans Regular"/>
        <family val="2"/>
      </rPr>
      <t>Other net income</t>
    </r>
  </si>
  <si>
    <r>
      <rPr>
        <b/>
        <sz val="8"/>
        <color rgb="FF000000"/>
        <rFont val="Expert Sans Regular"/>
        <family val="2"/>
      </rPr>
      <t>Profit before tax</t>
    </r>
  </si>
  <si>
    <r>
      <rPr>
        <b/>
        <sz val="8"/>
        <color rgb="FF000000"/>
        <rFont val="Expert Sans Regular"/>
        <family val="2"/>
      </rPr>
      <t>Profit after tax</t>
    </r>
  </si>
  <si>
    <r>
      <rPr>
        <sz val="8"/>
        <color rgb="FF000000"/>
        <rFont val="Expert Sans Regular"/>
        <family val="2"/>
      </rPr>
      <t>Non-controlling interests</t>
    </r>
  </si>
  <si>
    <r>
      <rPr>
        <sz val="8"/>
        <color rgb="FF000000"/>
        <rFont val="Expert Sans Regular"/>
        <family val="2"/>
      </rPr>
      <t>Other equity instrument holders</t>
    </r>
  </si>
  <si>
    <r>
      <rPr>
        <b/>
        <sz val="8"/>
        <color rgb="FF000000"/>
        <rFont val="Expert Sans Regular"/>
        <family val="2"/>
      </rPr>
      <t>Attributable profit</t>
    </r>
  </si>
  <si>
    <r>
      <rPr>
        <b/>
        <sz val="10"/>
        <color rgb="FF000000"/>
        <rFont val="Expert Sans Regular"/>
        <family val="2"/>
      </rPr>
      <t>Performance measures</t>
    </r>
  </si>
  <si>
    <r>
      <rPr>
        <sz val="8"/>
        <color rgb="FF000000"/>
        <rFont val="Expert Sans Regular"/>
        <family val="2"/>
      </rPr>
      <t>Return on average tangible shareholders' equity</t>
    </r>
  </si>
  <si>
    <r>
      <rPr>
        <sz val="8"/>
        <color rgb="FF000000"/>
        <rFont val="Expert Sans Regular"/>
        <family val="2"/>
      </rPr>
      <t>Average tangible shareholders' equity (£bn)</t>
    </r>
  </si>
  <si>
    <r>
      <rPr>
        <sz val="8"/>
        <color rgb="FF000000"/>
        <rFont val="Expert Sans Regular"/>
        <family val="2"/>
      </rPr>
      <t>Cost: income ratio</t>
    </r>
  </si>
  <si>
    <r>
      <rPr>
        <sz val="8"/>
        <color rgb="FF000000"/>
        <rFont val="Expert Sans Regular"/>
        <family val="2"/>
      </rPr>
      <t>Loan loss rate (bps)</t>
    </r>
  </si>
  <si>
    <r>
      <rPr>
        <sz val="8"/>
        <color rgb="FF000000"/>
        <rFont val="Expert Sans Regular"/>
        <family val="2"/>
      </rPr>
      <t>Basic earnings per share</t>
    </r>
  </si>
  <si>
    <r>
      <rPr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</si>
  <si>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Profit before tax</t>
    </r>
  </si>
  <si>
    <r>
      <rPr>
        <sz val="8"/>
        <color rgb="FF00B0F0"/>
        <rFont val="Expert Sans Regular"/>
        <family val="2"/>
      </rPr>
      <t>£bn</t>
    </r>
  </si>
  <si>
    <r>
      <rPr>
        <sz val="8"/>
        <color rgb="FF000000"/>
        <rFont val="Expert Sans Regular"/>
        <family val="2"/>
      </rPr>
      <t>Tangible net asset value per share</t>
    </r>
  </si>
  <si>
    <r>
      <rPr>
        <sz val="8"/>
        <color rgb="FF000000"/>
        <rFont val="Expert Sans Regular"/>
        <family val="2"/>
      </rPr>
      <t>Common equity tier 1 ratio</t>
    </r>
  </si>
  <si>
    <r>
      <rPr>
        <sz val="8"/>
        <color rgb="FF000000"/>
        <rFont val="Expert Sans Regular"/>
        <family val="2"/>
      </rPr>
      <t>Common equity tier 1 capital</t>
    </r>
  </si>
  <si>
    <r>
      <rPr>
        <sz val="8"/>
        <color rgb="FF000000"/>
        <rFont val="Expert Sans Regular"/>
        <family val="2"/>
      </rPr>
      <t>Risk weighted assets</t>
    </r>
  </si>
  <si>
    <r>
      <rPr>
        <sz val="8"/>
        <color rgb="FF000000"/>
        <rFont val="Expert Sans Regular"/>
        <family val="2"/>
      </rPr>
      <t>Average UK leverage ratio</t>
    </r>
  </si>
  <si>
    <r>
      <rPr>
        <sz val="8"/>
        <color rgb="FF000000"/>
        <rFont val="Expert Sans Regular"/>
        <family val="2"/>
      </rPr>
      <t>UK leverage ratio</t>
    </r>
  </si>
  <si>
    <r>
      <rPr>
        <b/>
        <sz val="10"/>
        <color rgb="FF000000"/>
        <rFont val="Expert Sans Regular"/>
        <family val="2"/>
      </rPr>
      <t>Funding and liquidity</t>
    </r>
  </si>
  <si>
    <r>
      <rPr>
        <sz val="8"/>
        <color rgb="FF000000"/>
        <rFont val="Expert Sans Regular"/>
        <family val="2"/>
      </rPr>
      <t>Group liquidity pool (£bn)</t>
    </r>
  </si>
  <si>
    <r>
      <rPr>
        <sz val="8"/>
        <color rgb="FF000000"/>
        <rFont val="Expert Sans Regular"/>
        <family val="2"/>
      </rPr>
      <t>Liquidity coverage ratio</t>
    </r>
  </si>
  <si>
    <r>
      <rPr>
        <sz val="8"/>
        <color rgb="FF000000"/>
        <rFont val="Expert Sans Regular"/>
        <family val="2"/>
      </rPr>
      <t>Loan: deposit ratio</t>
    </r>
  </si>
  <si>
    <r>
      <rPr>
        <b/>
        <sz val="8"/>
        <color rgb="FF00B0F0"/>
        <rFont val="Expert Sans Regular"/>
        <family val="2"/>
      </rPr>
      <t>Q120</t>
    </r>
  </si>
  <si>
    <r>
      <rPr>
        <b/>
        <sz val="10"/>
        <color rgb="FF000000"/>
        <rFont val="Expert Sans Regular"/>
        <family val="2"/>
      </rPr>
      <t>Income statement information</t>
    </r>
  </si>
  <si>
    <r>
      <rPr>
        <sz val="8"/>
        <color rgb="FF000000"/>
        <rFont val="Expert Sans Regular"/>
        <family val="2"/>
      </rPr>
      <t>Net interest income</t>
    </r>
  </si>
  <si>
    <r>
      <rPr>
        <sz val="8"/>
        <color rgb="FF000000"/>
        <rFont val="Expert Sans Regular"/>
        <family val="2"/>
      </rPr>
      <t>Net fee, commission and other income</t>
    </r>
  </si>
  <si>
    <r>
      <rPr>
        <b/>
        <sz val="8"/>
        <color rgb="FF000000"/>
        <rFont val="Expert Sans Regular"/>
        <family val="2"/>
      </rPr>
      <t>Total income</t>
    </r>
  </si>
  <si>
    <r>
      <rPr>
        <sz val="8"/>
        <color rgb="FF000000"/>
        <rFont val="Expert Sans Regular"/>
        <family val="2"/>
      </rPr>
      <t>Operating costs</t>
    </r>
  </si>
  <si>
    <r>
      <rPr>
        <sz val="8"/>
        <color rgb="FF000000"/>
        <rFont val="Expert Sans Regular"/>
        <family val="2"/>
      </rPr>
      <t>UK bank levy</t>
    </r>
  </si>
  <si>
    <r>
      <rPr>
        <sz val="8"/>
        <color rgb="FF000000"/>
        <rFont val="Expert Sans Regular"/>
        <family val="2"/>
      </rPr>
      <t>Other net income/(expenses)</t>
    </r>
  </si>
  <si>
    <r>
      <rPr>
        <b/>
        <sz val="8"/>
        <color rgb="FF000000"/>
        <rFont val="Expert Sans Regular"/>
        <family val="2"/>
      </rPr>
      <t>Profit/(loss) after tax</t>
    </r>
  </si>
  <si>
    <r>
      <rPr>
        <sz val="8"/>
        <color rgb="FF000000"/>
        <rFont val="Expert Sans Regular"/>
        <family val="2"/>
      </rPr>
      <t xml:space="preserve">Basic earnings/(loss) per share </t>
    </r>
  </si>
  <si>
    <r>
      <rPr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</si>
  <si>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>Average UK leverage exposure</t>
    </r>
  </si>
  <si>
    <r>
      <rPr>
        <sz val="8"/>
        <color rgb="FF000000"/>
        <rFont val="Expert Sans Regular"/>
        <family val="2"/>
      </rPr>
      <t>UK leverage exposure</t>
    </r>
  </si>
  <si>
    <r>
      <rPr>
        <b/>
        <sz val="8"/>
        <color rgb="FF000000"/>
        <rFont val="Expert Sans Regular"/>
        <family val="2"/>
      </rPr>
      <t>Net operating income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</si>
  <si>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UK bank levy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</si>
  <si>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 xml:space="preserve">Profit/(loss) before tax  </t>
    </r>
  </si>
  <si>
    <r>
      <rPr>
        <b/>
        <sz val="10"/>
        <color rgb="FF000000"/>
        <rFont val="Expert Sans Regular"/>
        <family val="2"/>
      </rPr>
      <t>Balance sheet information</t>
    </r>
  </si>
  <si>
    <r>
      <rPr>
        <sz val="8"/>
        <color rgb="FF000000"/>
        <rFont val="Expert Sans Regular"/>
        <family val="2"/>
      </rPr>
      <t>Loans and advances to customers at amortised cost</t>
    </r>
  </si>
  <si>
    <r>
      <rPr>
        <sz val="8"/>
        <color rgb="FF000000"/>
        <rFont val="Expert Sans Regular"/>
        <family val="2"/>
      </rPr>
      <t>Customer deposits at amortised cost</t>
    </r>
  </si>
  <si>
    <r>
      <rPr>
        <sz val="8"/>
        <color rgb="FF000000"/>
        <rFont val="Expert Sans Regular"/>
        <family val="2"/>
      </rPr>
      <t>Period end allocated tangible equity</t>
    </r>
  </si>
  <si>
    <r>
      <rPr>
        <sz val="8"/>
        <color rgb="FF000000"/>
        <rFont val="Expert Sans Regular"/>
        <family val="2"/>
      </rPr>
      <t>Return on average allocated tangible equity</t>
    </r>
  </si>
  <si>
    <r>
      <rPr>
        <sz val="8"/>
        <color rgb="FF000000"/>
        <rFont val="Expert Sans Regular"/>
        <family val="2"/>
      </rPr>
      <t>Average allocated tangible equity (£bn)</t>
    </r>
  </si>
  <si>
    <r>
      <rPr>
        <sz val="8"/>
        <color rgb="FF000000"/>
        <rFont val="Expert Sans Regular"/>
        <family val="2"/>
      </rPr>
      <t>Cost: income ratio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</si>
  <si>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Net interest margin</t>
    </r>
  </si>
  <si>
    <r>
      <rPr>
        <b/>
        <sz val="8"/>
        <color rgb="FF000000"/>
        <rFont val="Expert Sans Regular"/>
        <family val="2"/>
      </rPr>
      <t>Analysis of total income</t>
    </r>
  </si>
  <si>
    <r>
      <rPr>
        <sz val="8"/>
        <color rgb="FF000000"/>
        <rFont val="Expert Sans Regular"/>
        <family val="2"/>
      </rPr>
      <t>Personal Banking</t>
    </r>
  </si>
  <si>
    <r>
      <rPr>
        <sz val="8"/>
        <color rgb="FF000000"/>
        <rFont val="Expert Sans Regular"/>
        <family val="2"/>
      </rPr>
      <t>Barclaycard Consumer UK</t>
    </r>
  </si>
  <si>
    <r>
      <rPr>
        <sz val="8"/>
        <color rgb="FF000000"/>
        <rFont val="Expert Sans Regular"/>
        <family val="2"/>
      </rPr>
      <t>Business Banking</t>
    </r>
  </si>
  <si>
    <r>
      <rPr>
        <b/>
        <sz val="8"/>
        <color rgb="FF000000"/>
        <rFont val="Expert Sans Regular"/>
        <family val="2"/>
      </rPr>
      <t>Total credit impairment charges</t>
    </r>
  </si>
  <si>
    <r>
      <rPr>
        <b/>
        <sz val="8"/>
        <color rgb="FF000000"/>
        <rFont val="Expert Sans Regular"/>
        <family val="2"/>
      </rPr>
      <t>Analysis of loans and advances to customers at amortised cost</t>
    </r>
  </si>
  <si>
    <r>
      <rPr>
        <b/>
        <sz val="8"/>
        <color rgb="FF000000"/>
        <rFont val="Expert Sans Regular"/>
        <family val="2"/>
      </rPr>
      <t>Total loans and advances to customers at amortised cost</t>
    </r>
  </si>
  <si>
    <r>
      <rPr>
        <b/>
        <sz val="8"/>
        <color rgb="FF000000"/>
        <rFont val="Expert Sans Regular"/>
        <family val="2"/>
      </rPr>
      <t>Analysis of customer deposits at amortised cost</t>
    </r>
  </si>
  <si>
    <r>
      <rPr>
        <b/>
        <sz val="8"/>
        <color rgb="FF000000"/>
        <rFont val="Expert Sans Regular"/>
        <family val="2"/>
      </rPr>
      <t>Total customer deposits at amortised cost</t>
    </r>
  </si>
  <si>
    <r>
      <rPr>
        <sz val="8"/>
        <color rgb="FF000000"/>
        <rFont val="Expert Sans Regular"/>
        <family val="2"/>
      </rPr>
      <t>Net trading income</t>
    </r>
  </si>
  <si>
    <r>
      <rPr>
        <b/>
        <sz val="8"/>
        <color rgb="FF000000"/>
        <rFont val="Expert Sans Regular"/>
        <family val="2"/>
      </rPr>
      <t xml:space="preserve">Profit before tax </t>
    </r>
  </si>
  <si>
    <r>
      <rPr>
        <sz val="8"/>
        <color rgb="FF000000"/>
        <rFont val="Expert Sans Regular"/>
        <family val="2"/>
      </rPr>
      <t>Loans and advances at amortised cost</t>
    </r>
  </si>
  <si>
    <r>
      <rPr>
        <sz val="8"/>
        <color rgb="FF000000"/>
        <rFont val="Expert Sans Regular"/>
        <family val="2"/>
      </rPr>
      <t>Trading portfolio assets</t>
    </r>
  </si>
  <si>
    <r>
      <rPr>
        <sz val="8"/>
        <color rgb="FF000000"/>
        <rFont val="Expert Sans Regular"/>
        <family val="2"/>
      </rPr>
      <t>Derivative financial instrument assets</t>
    </r>
  </si>
  <si>
    <r>
      <rPr>
        <sz val="8"/>
        <color rgb="FF000000"/>
        <rFont val="Expert Sans Regular"/>
        <family val="2"/>
      </rPr>
      <t>Financial assets at fair value through the income statement</t>
    </r>
  </si>
  <si>
    <r>
      <rPr>
        <sz val="8"/>
        <color rgb="FF000000"/>
        <rFont val="Expert Sans Regular"/>
        <family val="2"/>
      </rPr>
      <t>Cash collateral and settlement balances</t>
    </r>
  </si>
  <si>
    <r>
      <rPr>
        <sz val="8"/>
        <color rgb="FF000000"/>
        <rFont val="Expert Sans Regular"/>
        <family val="2"/>
      </rPr>
      <t>Other assets</t>
    </r>
  </si>
  <si>
    <r>
      <rPr>
        <b/>
        <sz val="8"/>
        <color rgb="FF000000"/>
        <rFont val="Expert Sans Regular"/>
        <family val="2"/>
      </rPr>
      <t>Total assets</t>
    </r>
  </si>
  <si>
    <r>
      <rPr>
        <sz val="8"/>
        <color rgb="FF000000"/>
        <rFont val="Expert Sans Regular"/>
        <family val="2"/>
      </rPr>
      <t>Deposits at amortised cost</t>
    </r>
  </si>
  <si>
    <r>
      <rPr>
        <sz val="8"/>
        <color rgb="FF000000"/>
        <rFont val="Expert Sans Regular"/>
        <family val="2"/>
      </rPr>
      <t>Derivative financial instrument liabilities</t>
    </r>
  </si>
  <si>
    <r>
      <rPr>
        <sz val="8"/>
        <color rgb="FF000000"/>
        <rFont val="Expert Sans Regular"/>
        <family val="2"/>
      </rPr>
      <t>FICC</t>
    </r>
  </si>
  <si>
    <r>
      <rPr>
        <sz val="8"/>
        <color rgb="FF000000"/>
        <rFont val="Expert Sans Regular"/>
        <family val="2"/>
      </rPr>
      <t>Equities</t>
    </r>
  </si>
  <si>
    <r>
      <rPr>
        <b/>
        <sz val="8"/>
        <color rgb="FF000000"/>
        <rFont val="Expert Sans Regular"/>
        <family val="2"/>
      </rPr>
      <t>Markets</t>
    </r>
  </si>
  <si>
    <r>
      <rPr>
        <sz val="8"/>
        <color rgb="FF000000"/>
        <rFont val="Expert Sans Regular"/>
        <family val="2"/>
      </rPr>
      <t>Advisory</t>
    </r>
  </si>
  <si>
    <r>
      <rPr>
        <sz val="8"/>
        <color rgb="FF000000"/>
        <rFont val="Expert Sans Regular"/>
        <family val="2"/>
      </rPr>
      <t>Equity capital markets</t>
    </r>
  </si>
  <si>
    <r>
      <rPr>
        <sz val="8"/>
        <color rgb="FF000000"/>
        <rFont val="Expert Sans Regular"/>
        <family val="2"/>
      </rPr>
      <t>Debt capital markets</t>
    </r>
  </si>
  <si>
    <r>
      <rPr>
        <b/>
        <sz val="8"/>
        <color rgb="FF000000"/>
        <rFont val="Expert Sans Regular"/>
        <family val="2"/>
      </rPr>
      <t>Banking fees</t>
    </r>
  </si>
  <si>
    <r>
      <rPr>
        <sz val="8"/>
        <color rgb="FF000000"/>
        <rFont val="Expert Sans Regular"/>
        <family val="2"/>
      </rPr>
      <t>Corporate lending</t>
    </r>
  </si>
  <si>
    <r>
      <rPr>
        <sz val="8"/>
        <color rgb="FF000000"/>
        <rFont val="Expert Sans Regular"/>
        <family val="2"/>
      </rPr>
      <t>Transaction banking</t>
    </r>
  </si>
  <si>
    <r>
      <rPr>
        <b/>
        <sz val="8"/>
        <color rgb="FF000000"/>
        <rFont val="Expert Sans Regular"/>
        <family val="2"/>
      </rPr>
      <t>Corporate</t>
    </r>
  </si>
  <si>
    <r>
      <rPr>
        <sz val="8"/>
        <color rgb="FF000000"/>
        <rFont val="Expert Sans Regular"/>
        <family val="2"/>
      </rPr>
      <t>Derivative financial instruments assets</t>
    </r>
  </si>
  <si>
    <r>
      <rPr>
        <sz val="8"/>
        <color rgb="FF000000"/>
        <rFont val="Expert Sans Regular"/>
        <family val="2"/>
      </rPr>
      <t xml:space="preserve">Risk weighted assets </t>
    </r>
  </si>
  <si>
    <r>
      <rPr>
        <sz val="8"/>
        <color rgb="FF000000"/>
        <rFont val="Expert Sans Regular"/>
        <family val="2"/>
      </rPr>
      <t>Attributable profit/(loss)</t>
    </r>
  </si>
  <si>
    <r>
      <rPr>
        <sz val="8"/>
        <color rgb="FF000000"/>
        <rFont val="Expert Sans Regular"/>
        <family val="2"/>
      </rPr>
      <t>Net fee, commission, trading and other income</t>
    </r>
  </si>
  <si>
    <r>
      <rPr>
        <b/>
        <sz val="8"/>
        <color rgb="FF000000"/>
        <rFont val="Expert Sans Regular"/>
        <family val="2"/>
      </rPr>
      <t xml:space="preserve">Loss before tax </t>
    </r>
  </si>
  <si>
    <r>
      <rPr>
        <sz val="8"/>
        <color rgb="FF000000"/>
        <rFont val="Expert Sans Regular"/>
        <family val="2"/>
      </rPr>
      <t>Loss before tax</t>
    </r>
  </si>
  <si>
    <r>
      <rPr>
        <sz val="8"/>
        <color rgb="FF000000"/>
        <rFont val="Expert Sans Regular"/>
        <family val="2"/>
      </rPr>
      <t>Attributable loss</t>
    </r>
  </si>
  <si>
    <r>
      <rPr>
        <sz val="8"/>
        <color rgb="FF000000"/>
        <rFont val="Expert Sans Regular"/>
        <family val="2"/>
      </rPr>
      <t>Barclays UK</t>
    </r>
  </si>
  <si>
    <r>
      <rPr>
        <sz val="8"/>
        <color rgb="FF000000"/>
        <rFont val="Expert Sans Regular"/>
        <family val="2"/>
      </rPr>
      <t xml:space="preserve">    Corporate and Investment Bank</t>
    </r>
  </si>
  <si>
    <r>
      <rPr>
        <sz val="8"/>
        <color rgb="FF000000"/>
        <rFont val="Expert Sans Regular"/>
        <family val="2"/>
      </rPr>
      <t xml:space="preserve">    Consumer, Cards and Payments</t>
    </r>
  </si>
  <si>
    <r>
      <rPr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</si>
  <si>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>Head Office</t>
    </r>
  </si>
  <si>
    <r>
      <rPr>
        <b/>
        <sz val="8"/>
        <color rgb="FF000000"/>
        <rFont val="Expert Sans Regular"/>
        <family val="2"/>
      </rPr>
      <t>Barclays Group</t>
    </r>
  </si>
  <si>
    <r>
      <rPr>
        <sz val="8"/>
        <color rgb="FF000000"/>
        <rFont val="Expert Sans Regular"/>
        <family val="2"/>
      </rPr>
      <t>Impact of litigation and conduct</t>
    </r>
  </si>
  <si>
    <r>
      <rPr>
        <b/>
        <sz val="8"/>
        <color rgb="FF00B0F0"/>
        <rFont val="Expert Sans Regular"/>
        <family val="2"/>
      </rPr>
      <t>Profit before tax</t>
    </r>
  </si>
  <si>
    <r>
      <rPr>
        <b/>
        <sz val="8"/>
        <color rgb="FF00B0F0"/>
        <rFont val="Expert Sans Regular"/>
        <family val="2"/>
      </rPr>
      <t>Profit attributable to ordinary equity holders of the parent</t>
    </r>
  </si>
  <si>
    <r>
      <rPr>
        <sz val="8"/>
        <color rgb="FF000000"/>
        <rFont val="Expert Sans Regular"/>
        <family val="2"/>
      </rPr>
      <t>Post-tax impact of litigation and conduct</t>
    </r>
  </si>
  <si>
    <r>
      <rPr>
        <b/>
        <sz val="8"/>
        <color rgb="FF00B0F0"/>
        <rFont val="Expert Sans Regular"/>
        <family val="2"/>
      </rPr>
      <t>Return on average tangible shareholders' equity</t>
    </r>
  </si>
  <si>
    <r>
      <rPr>
        <sz val="8"/>
        <color rgb="FF000000"/>
        <rFont val="Expert Sans Regular"/>
        <family val="2"/>
      </rPr>
      <t>Average shareholders' equity</t>
    </r>
  </si>
  <si>
    <r>
      <rPr>
        <sz val="8"/>
        <color rgb="FF000000"/>
        <rFont val="Expert Sans Regular"/>
        <family val="2"/>
      </rPr>
      <t>Average goodwill and intangibles</t>
    </r>
  </si>
  <si>
    <r>
      <rPr>
        <b/>
        <sz val="8"/>
        <color rgb="FF000000"/>
        <rFont val="Expert Sans Regular"/>
        <family val="2"/>
      </rPr>
      <t xml:space="preserve">Average tangible shareholders' equity </t>
    </r>
  </si>
  <si>
    <r>
      <rPr>
        <b/>
        <sz val="8"/>
        <color rgb="FF00B0F0"/>
        <rFont val="Expert Sans Regular"/>
        <family val="2"/>
      </rPr>
      <t>Return on average allocated tangible equity</t>
    </r>
  </si>
  <si>
    <r>
      <rPr>
        <sz val="8"/>
        <color rgb="FF000000"/>
        <rFont val="Expert Sans Regular"/>
        <family val="2"/>
      </rPr>
      <t xml:space="preserve">Average allocated equity </t>
    </r>
  </si>
  <si>
    <r>
      <rPr>
        <b/>
        <sz val="8"/>
        <color rgb="FF000000"/>
        <rFont val="Expert Sans Regular"/>
        <family val="2"/>
      </rPr>
      <t xml:space="preserve">Average allocated tangible equity </t>
    </r>
  </si>
  <si>
    <r>
      <rPr>
        <sz val="8"/>
        <color rgb="FF000000"/>
        <rFont val="Expert Sans Regular"/>
        <family val="2"/>
      </rPr>
      <t>Average allocated equity</t>
    </r>
  </si>
  <si>
    <r>
      <rPr>
        <b/>
        <sz val="8"/>
        <color rgb="FF000000"/>
        <rFont val="Expert Sans Regular"/>
        <family val="2"/>
      </rPr>
      <t>Average allocated tangible equity</t>
    </r>
  </si>
  <si>
    <r>
      <rPr>
        <b/>
        <sz val="8"/>
        <color rgb="FF000000"/>
        <rFont val="Expert Sans Regular"/>
        <family val="2"/>
      </rPr>
      <t>Loss before tax excluding litigation and conduct</t>
    </r>
  </si>
  <si>
    <r>
      <rPr>
        <b/>
        <sz val="8"/>
        <color rgb="FF000000"/>
        <rFont val="Expert Sans Regular"/>
        <family val="2"/>
      </rPr>
      <t>Attributable loss excluding litigation and conduct</t>
    </r>
  </si>
  <si>
    <r>
      <rPr>
        <b/>
        <sz val="12"/>
        <color rgb="FF00B0F0"/>
        <rFont val="Expert Sans Regular"/>
        <family val="2"/>
      </rPr>
      <t>Tangible net asset value per share</t>
    </r>
  </si>
  <si>
    <r>
      <rPr>
        <b/>
        <sz val="8"/>
        <color rgb="FF00B0F0"/>
        <rFont val="Expert Sans Regular"/>
        <family val="2"/>
      </rPr>
      <t>As at</t>
    </r>
  </si>
  <si>
    <r>
      <rPr>
        <sz val="8"/>
        <color rgb="FF000000"/>
        <rFont val="Expert Sans Regular"/>
        <family val="2"/>
      </rPr>
      <t>Total equity excluding non-controlling interests</t>
    </r>
  </si>
  <si>
    <r>
      <rPr>
        <sz val="8"/>
        <color rgb="FF000000"/>
        <rFont val="Expert Sans Regular"/>
        <family val="2"/>
      </rPr>
      <t>Other equity instruments</t>
    </r>
  </si>
  <si>
    <r>
      <rPr>
        <sz val="8"/>
        <color rgb="FF000000"/>
        <rFont val="Expert Sans Regular"/>
        <family val="2"/>
      </rPr>
      <t>Goodwill and intangibles</t>
    </r>
  </si>
  <si>
    <r>
      <rPr>
        <b/>
        <sz val="8"/>
        <color rgb="FF000000"/>
        <rFont val="Expert Sans Regular"/>
        <family val="2"/>
      </rPr>
      <t>Tangible shareholders' equity attributable to ordinary shareholders of the parent</t>
    </r>
  </si>
  <si>
    <r>
      <rPr>
        <sz val="8"/>
        <color rgb="FF000000"/>
        <rFont val="Expert Sans Regular"/>
        <family val="2"/>
      </rPr>
      <t>Shares in issue</t>
    </r>
  </si>
  <si>
    <r>
      <rPr>
        <b/>
        <sz val="8"/>
        <color rgb="FF000000"/>
        <rFont val="Expert Sans Regular"/>
        <family val="2"/>
      </rPr>
      <t>Tangible net asset value per share</t>
    </r>
  </si>
  <si>
    <t>B PLC</t>
  </si>
  <si>
    <t xml:space="preserve">Group </t>
  </si>
  <si>
    <t>P&amp;L</t>
  </si>
  <si>
    <t>Income</t>
  </si>
  <si>
    <t>Impairment</t>
  </si>
  <si>
    <t>L&amp;C</t>
  </si>
  <si>
    <t>PBT</t>
  </si>
  <si>
    <t>RoTE</t>
  </si>
  <si>
    <t>CET1 Ratio</t>
  </si>
  <si>
    <t>Attributable profit ex L&amp;C</t>
  </si>
  <si>
    <t>Return on average tangible shareholders' equity ex L&amp;C</t>
  </si>
  <si>
    <t>Cost: income ratio ex L&amp;C</t>
  </si>
  <si>
    <t>Key Financials</t>
  </si>
  <si>
    <t>PBT (ex. L&amp;C)</t>
  </si>
  <si>
    <t>RoTE (ex. L&amp;C)</t>
  </si>
  <si>
    <t>CIR (ex. L&amp;C)</t>
  </si>
  <si>
    <t>Jaws (ex L&amp;C)</t>
  </si>
  <si>
    <t>AP (ex. L&amp;C)</t>
  </si>
  <si>
    <t>Profit before tax ex L&amp;C</t>
  </si>
  <si>
    <t>Do not delete this column</t>
  </si>
  <si>
    <t>Return on average allocated tangible equity ex L&amp;C</t>
  </si>
  <si>
    <t>Note:</t>
  </si>
  <si>
    <t>Update formulas for H120 reporting, using YTD tabs.</t>
  </si>
  <si>
    <t>n/a</t>
  </si>
  <si>
    <t>Scaling check</t>
  </si>
  <si>
    <t>Expand the columns for % change to prior year</t>
  </si>
  <si>
    <r>
      <rPr>
        <sz val="8"/>
        <color rgb="FF000000"/>
        <rFont val="Expert Sans Regular"/>
        <family val="2"/>
      </rPr>
      <t>Tax charge</t>
    </r>
  </si>
  <si>
    <r>
      <rPr>
        <b/>
        <sz val="8"/>
        <color rgb="FF000000"/>
        <rFont val="Expert Sans Regular"/>
        <family val="2"/>
      </rPr>
      <t>Attributable profit/(loss)</t>
    </r>
  </si>
  <si>
    <t>Balance sheet and capital management</t>
  </si>
  <si>
    <t>m</t>
  </si>
  <si>
    <t>p</t>
  </si>
  <si>
    <t>UK Consumer</t>
  </si>
  <si>
    <t>Total ex HO</t>
  </si>
  <si>
    <t>ex HO percentage of total (IR slides verification)</t>
  </si>
  <si>
    <t>pre provision PBT</t>
  </si>
  <si>
    <t>latest CET1</t>
  </si>
  <si>
    <t>check</t>
  </si>
  <si>
    <r>
      <rPr>
        <sz val="8"/>
        <color rgb="FF000000"/>
        <rFont val="Expert Sans Regular"/>
        <family val="2"/>
      </rPr>
      <t xml:space="preserve"> </t>
    </r>
  </si>
  <si>
    <t>31.03.21</t>
  </si>
  <si>
    <t>As at 31.03.21</t>
  </si>
  <si>
    <t>As at 31.12.20</t>
  </si>
  <si>
    <t>As at 31.03.20</t>
  </si>
  <si>
    <t>Q420</t>
  </si>
  <si>
    <t>Q120</t>
  </si>
  <si>
    <t>Q121</t>
  </si>
  <si>
    <t>Q320</t>
  </si>
  <si>
    <t>Q220</t>
  </si>
  <si>
    <t>Q319</t>
  </si>
  <si>
    <t>Q219</t>
  </si>
  <si>
    <t>284p</t>
  </si>
  <si>
    <t>262p</t>
  </si>
  <si>
    <t>274p</t>
  </si>
  <si>
    <t>275p</t>
  </si>
  <si>
    <r>
      <rPr>
        <b/>
        <sz val="8"/>
        <color rgb="FF00B0F0"/>
        <rFont val="Expert Sans Regular"/>
        <family val="2"/>
      </rPr>
      <t>Q121</t>
    </r>
  </si>
  <si>
    <r>
      <rPr>
        <b/>
        <sz val="8"/>
        <color rgb="FF00B0F0"/>
        <rFont val="Expert Sans Regular"/>
        <family val="2"/>
      </rPr>
      <t>Q420</t>
    </r>
  </si>
  <si>
    <r>
      <rPr>
        <b/>
        <sz val="8"/>
        <color rgb="FF00B0F0"/>
        <rFont val="Expert Sans Regular"/>
        <family val="2"/>
      </rPr>
      <t>Q320</t>
    </r>
  </si>
  <si>
    <r>
      <rPr>
        <b/>
        <sz val="8"/>
        <color rgb="FF00B0F0"/>
        <rFont val="Expert Sans Regular"/>
        <family val="2"/>
      </rPr>
      <t>Q220</t>
    </r>
  </si>
  <si>
    <t>Three months ended 31.03.21</t>
  </si>
  <si>
    <t>Three months ended 31.03.20</t>
  </si>
  <si>
    <r>
      <rPr>
        <b/>
        <sz val="12"/>
        <color rgb="FF00B0F0"/>
        <rFont val="Expert Sans Regular"/>
        <family val="2"/>
      </rPr>
      <t>Pre-provision profits</t>
    </r>
  </si>
  <si>
    <r>
      <rPr>
        <sz val="8"/>
        <color rgb="FF000000"/>
        <rFont val="Expert Sans Regular"/>
        <family val="2"/>
      </rPr>
      <t>Impact of credit impairment charges</t>
    </r>
  </si>
  <si>
    <r>
      <rPr>
        <b/>
        <sz val="8"/>
        <color rgb="FF000000"/>
        <rFont val="Expert Sans Regular"/>
        <family val="2"/>
      </rPr>
      <t>Profit before tax excluding credit impairment charges</t>
    </r>
  </si>
  <si>
    <t>31.12.20</t>
  </si>
  <si>
    <t>Loans and advances at amortised cost impairment coverage ratio</t>
  </si>
  <si>
    <t>Credit impairment releases/(charges)</t>
  </si>
  <si>
    <t>Net operating expenses</t>
  </si>
  <si>
    <t>Profit before tax excluding credit impairment charges</t>
  </si>
  <si>
    <t>Non-IFRS performance measures</t>
  </si>
  <si>
    <r>
      <rPr>
        <b/>
        <sz val="8"/>
        <color rgb="FF000000"/>
        <rFont val="Expert Sans Regular"/>
        <family val="2"/>
      </rPr>
      <t>Total Barclays Group</t>
    </r>
  </si>
  <si>
    <r>
      <rPr>
        <b/>
        <sz val="8"/>
        <color rgb="FF000000"/>
        <rFont val="Expert Sans Regular"/>
        <family val="2"/>
      </rPr>
      <t>Total Barclays UK and Barclays International</t>
    </r>
  </si>
  <si>
    <r>
      <rPr>
        <b/>
        <sz val="8"/>
        <color rgb="FF00B0F0"/>
        <rFont val="Expert Sans Regular"/>
        <family val="2"/>
      </rPr>
      <t>Net interest margin</t>
    </r>
  </si>
  <si>
    <r>
      <rPr>
        <b/>
        <sz val="8"/>
        <color rgb="FF00B0F0"/>
        <rFont val="Expert Sans Regular"/>
        <family val="2"/>
      </rPr>
      <t xml:space="preserve">Average customer assets </t>
    </r>
  </si>
  <si>
    <r>
      <rPr>
        <b/>
        <sz val="8"/>
        <color rgb="FF00B0F0"/>
        <rFont val="Expert Sans Regular"/>
        <family val="2"/>
      </rPr>
      <t>Net interest income</t>
    </r>
  </si>
  <si>
    <r>
      <rPr>
        <b/>
        <sz val="8"/>
        <color rgb="FF00B0F0"/>
        <rFont val="Expert Sans Regular"/>
        <family val="2"/>
      </rPr>
      <t>Three months ended 31.03.20</t>
    </r>
  </si>
  <si>
    <r>
      <rPr>
        <b/>
        <sz val="8"/>
        <color rgb="FF00B0F0"/>
        <rFont val="Expert Sans Regular"/>
        <family val="2"/>
      </rPr>
      <t>Three months ended 31.03.21</t>
    </r>
  </si>
  <si>
    <r>
      <rPr>
        <b/>
        <sz val="12"/>
        <color rgb="FF00B0F0"/>
        <rFont val="Expert Sans Regular"/>
        <family val="2"/>
      </rPr>
      <t>Margins and balances</t>
    </r>
  </si>
  <si>
    <r>
      <rPr>
        <b/>
        <sz val="8"/>
        <color rgb="FF00B0F0"/>
        <rFont val="Expert Sans Regular"/>
        <family val="2"/>
      </rPr>
      <t>Three months ended 30.06.20</t>
    </r>
  </si>
  <si>
    <r>
      <rPr>
        <b/>
        <sz val="8"/>
        <color rgb="FF00B0F0"/>
        <rFont val="Expert Sans Regular"/>
        <family val="2"/>
      </rPr>
      <t>Three months ended 30.09.20</t>
    </r>
  </si>
  <si>
    <r>
      <rPr>
        <b/>
        <sz val="8"/>
        <color rgb="FF00B0F0"/>
        <rFont val="Expert Sans Regular"/>
        <family val="2"/>
      </rPr>
      <t>Three months ended 31.12.20</t>
    </r>
  </si>
  <si>
    <r>
      <rPr>
        <b/>
        <sz val="8"/>
        <color rgb="FF00B0F0"/>
        <rFont val="Expert Sans Regular"/>
        <family val="2"/>
      </rPr>
      <t>Average customer assets</t>
    </r>
  </si>
  <si>
    <r>
      <rPr>
        <b/>
        <sz val="12"/>
        <color rgb="FF00B0F0"/>
        <rFont val="Expert Sans Regular"/>
        <family val="2"/>
      </rPr>
      <t>Quarterly analysis for Barclays UK and Barclays International</t>
    </r>
  </si>
  <si>
    <r>
      <rPr>
        <b/>
        <sz val="8"/>
        <color rgb="FF000000"/>
        <rFont val="Expert Sans Regular"/>
        <family val="2"/>
      </rPr>
      <t>Total loans and advances at amortised cost</t>
    </r>
  </si>
  <si>
    <r>
      <rPr>
        <sz val="8"/>
        <color rgb="FF000000"/>
        <rFont val="Expert Sans Regular"/>
        <family val="2"/>
      </rPr>
      <t>-</t>
    </r>
  </si>
  <si>
    <r>
      <rPr>
        <b/>
        <sz val="8"/>
        <color rgb="FF000000"/>
        <rFont val="Expert Sans Regular"/>
        <family val="2"/>
      </rPr>
      <t>Total Barclays Group retail</t>
    </r>
  </si>
  <si>
    <r>
      <rPr>
        <sz val="8"/>
        <color rgb="FF00B0F0"/>
        <rFont val="Expert Sans Regular"/>
        <family val="2"/>
      </rPr>
      <t>bps</t>
    </r>
  </si>
  <si>
    <r>
      <rPr>
        <b/>
        <sz val="8"/>
        <color rgb="FF00ADEF"/>
        <rFont val="Expert Sans Regular"/>
        <family val="2"/>
      </rPr>
      <t>Loan loss rate</t>
    </r>
  </si>
  <si>
    <r>
      <rPr>
        <b/>
        <sz val="8"/>
        <color rgb="FF00ADEF"/>
        <rFont val="Expert Sans Regular"/>
        <family val="2"/>
      </rPr>
      <t>Loan impairment charge</t>
    </r>
  </si>
  <si>
    <r>
      <rPr>
        <b/>
        <sz val="8"/>
        <color rgb="FF00ADEF"/>
        <rFont val="Expert Sans Regular"/>
        <family val="2"/>
      </rPr>
      <t>Total</t>
    </r>
  </si>
  <si>
    <r>
      <rPr>
        <b/>
        <sz val="8"/>
        <color rgb="FF00ADEF"/>
        <rFont val="Expert Sans Regular"/>
        <family val="2"/>
      </rPr>
      <t>Stage 3</t>
    </r>
  </si>
  <si>
    <r>
      <rPr>
        <b/>
        <sz val="8"/>
        <color rgb="FF00ADEF"/>
        <rFont val="Expert Sans Regular"/>
        <family val="2"/>
      </rPr>
      <t xml:space="preserve">Stage 2 </t>
    </r>
  </si>
  <si>
    <r>
      <rPr>
        <b/>
        <sz val="8"/>
        <color rgb="FF00ADEF"/>
        <rFont val="Expert Sans Regular"/>
        <family val="2"/>
      </rPr>
      <t>Stage 1</t>
    </r>
  </si>
  <si>
    <r>
      <rPr>
        <b/>
        <sz val="8"/>
        <color rgb="FF00ADEF"/>
        <rFont val="Expert Sans Regular"/>
        <family val="2"/>
      </rPr>
      <t>Loan impairment charge and loan loss rate</t>
    </r>
    <r>
      <rPr>
        <b/>
        <vertAlign val="superscript"/>
        <sz val="8"/>
        <color rgb="FF00ADEF"/>
        <rFont val="Expert Sans Regular"/>
        <family val="2"/>
      </rPr>
      <t>4</t>
    </r>
  </si>
  <si>
    <r>
      <rPr>
        <b/>
        <sz val="8"/>
        <color rgb="FF00ADEF"/>
        <rFont val="Expert Sans Regular"/>
        <family val="2"/>
      </rPr>
      <t xml:space="preserve">Coverage ratio </t>
    </r>
  </si>
  <si>
    <r>
      <rPr>
        <b/>
        <sz val="8"/>
        <color rgb="FF00ADEF"/>
        <rFont val="Expert Sans Regular"/>
        <family val="2"/>
      </rPr>
      <t>Three months ended 31.03.21</t>
    </r>
  </si>
  <si>
    <r>
      <rPr>
        <b/>
        <sz val="8"/>
        <color rgb="FF00ADEF"/>
        <rFont val="Expert Sans Regular"/>
        <family val="2"/>
      </rPr>
      <t>As at 31.03.21</t>
    </r>
  </si>
  <si>
    <r>
      <rPr>
        <sz val="8"/>
        <color rgb="FF000000"/>
        <rFont val="Expert Sans Regular"/>
        <family val="2"/>
      </rPr>
      <t xml:space="preserve"> -   </t>
    </r>
  </si>
  <si>
    <r>
      <rPr>
        <sz val="8"/>
        <color rgb="FF00ADEF"/>
        <rFont val="Expert Sans Regular"/>
        <family val="2"/>
      </rPr>
      <t>£m</t>
    </r>
  </si>
  <si>
    <r>
      <rPr>
        <b/>
        <sz val="8"/>
        <color rgb="FF00B0F0"/>
        <rFont val="Expert Sans Regular"/>
        <family val="2"/>
      </rPr>
      <t>As at 31.03.21</t>
    </r>
  </si>
  <si>
    <r>
      <rPr>
        <b/>
        <sz val="8"/>
        <color rgb="FF00ADEF"/>
        <rFont val="Expert Sans Regular"/>
        <family val="2"/>
      </rPr>
      <t>Net exposure</t>
    </r>
  </si>
  <si>
    <r>
      <rPr>
        <b/>
        <sz val="8"/>
        <color rgb="FF00ADEF"/>
        <rFont val="Expert Sans Regular"/>
        <family val="2"/>
      </rPr>
      <t>Impairment allowance</t>
    </r>
  </si>
  <si>
    <r>
      <rPr>
        <b/>
        <sz val="8"/>
        <color rgb="FF00ADEF"/>
        <rFont val="Expert Sans Regular"/>
        <family val="2"/>
      </rPr>
      <t>Gross exposure</t>
    </r>
  </si>
  <si>
    <r>
      <rPr>
        <sz val="8"/>
        <color rgb="FF00ADEF"/>
        <rFont val="Expert Sans Regular"/>
        <family val="2"/>
      </rPr>
      <t>bps</t>
    </r>
  </si>
  <si>
    <r>
      <rPr>
        <b/>
        <sz val="8"/>
        <color rgb="FF00B0F0"/>
        <rFont val="Expert Sans Regular"/>
        <family val="2"/>
      </rPr>
      <t>Loan impairment charge and loan loss rate</t>
    </r>
    <r>
      <rPr>
        <b/>
        <vertAlign val="superscript"/>
        <sz val="8"/>
        <color rgb="FF00B0F0"/>
        <rFont val="Expert Sans Regular"/>
        <family val="2"/>
      </rPr>
      <t>4</t>
    </r>
  </si>
  <si>
    <r>
      <rPr>
        <b/>
        <sz val="8"/>
        <color rgb="FF00ADEF"/>
        <rFont val="Expert Sans Regular"/>
        <family val="2"/>
      </rPr>
      <t>Year ended 31.12.20</t>
    </r>
  </si>
  <si>
    <r>
      <rPr>
        <b/>
        <sz val="8"/>
        <color rgb="FF00B0F0"/>
        <rFont val="Expert Sans Regular"/>
        <family val="2"/>
      </rPr>
      <t>As at 31.12.20</t>
    </r>
  </si>
  <si>
    <r>
      <rPr>
        <b/>
        <sz val="8"/>
        <color rgb="FF000000"/>
        <rFont val="Expert Sans Regular"/>
        <family val="2"/>
      </rPr>
      <t>Total</t>
    </r>
  </si>
  <si>
    <r>
      <rPr>
        <sz val="8"/>
        <color rgb="FF000000"/>
        <rFont val="Expert Sans Regular"/>
        <family val="2"/>
      </rPr>
      <t xml:space="preserve">Wholesale loans </t>
    </r>
  </si>
  <si>
    <r>
      <rPr>
        <sz val="8"/>
        <color rgb="FF000000"/>
        <rFont val="Expert Sans Regular"/>
        <family val="2"/>
      </rPr>
      <t>Credit cards, unsecured loans and other retail lending</t>
    </r>
  </si>
  <si>
    <r>
      <rPr>
        <sz val="8"/>
        <color rgb="FF000000"/>
        <rFont val="Expert Sans Regular"/>
        <family val="2"/>
      </rPr>
      <t>Home loans</t>
    </r>
  </si>
  <si>
    <r>
      <rPr>
        <b/>
        <sz val="8"/>
        <color rgb="FF000000"/>
        <rFont val="Expert Sans Regular"/>
        <family val="2"/>
      </rPr>
      <t>Coverage ratio</t>
    </r>
  </si>
  <si>
    <r>
      <rPr>
        <b/>
        <sz val="8"/>
        <color rgb="FF000000"/>
        <rFont val="Expert Sans Regular"/>
        <family val="2"/>
      </rPr>
      <t>Net exposure</t>
    </r>
  </si>
  <si>
    <r>
      <rPr>
        <b/>
        <sz val="8"/>
        <color rgb="FF000000"/>
        <rFont val="Expert Sans Regular"/>
        <family val="2"/>
      </rPr>
      <t>Impairment allowance</t>
    </r>
  </si>
  <si>
    <r>
      <rPr>
        <b/>
        <sz val="8"/>
        <color rgb="FF000000"/>
        <rFont val="Expert Sans Regular"/>
        <family val="2"/>
      </rPr>
      <t>Gross exposure</t>
    </r>
  </si>
  <si>
    <r>
      <rPr>
        <b/>
        <sz val="8"/>
        <color rgb="FF00B0F0"/>
        <rFont val="Expert Sans Regular"/>
        <family val="2"/>
      </rPr>
      <t>Total</t>
    </r>
  </si>
  <si>
    <r>
      <rPr>
        <b/>
        <sz val="8"/>
        <color rgb="FF00B0F0"/>
        <rFont val="Expert Sans Regular"/>
        <family val="2"/>
      </rPr>
      <t>Stage 3</t>
    </r>
  </si>
  <si>
    <r>
      <rPr>
        <b/>
        <sz val="8"/>
        <color rgb="FF00B0F0"/>
        <rFont val="Expert Sans Regular"/>
        <family val="2"/>
      </rPr>
      <t>&gt;30 days past due</t>
    </r>
  </si>
  <si>
    <r>
      <rPr>
        <b/>
        <sz val="8"/>
        <color rgb="FF00B0F0"/>
        <rFont val="Expert Sans Regular"/>
        <family val="2"/>
      </rPr>
      <t>&lt;=30 days past due</t>
    </r>
  </si>
  <si>
    <r>
      <rPr>
        <b/>
        <sz val="8"/>
        <color rgb="FF00B0F0"/>
        <rFont val="Expert Sans Regular"/>
        <family val="2"/>
      </rPr>
      <t>Not past due</t>
    </r>
  </si>
  <si>
    <r>
      <rPr>
        <b/>
        <sz val="8"/>
        <color rgb="FF00B0F0"/>
        <rFont val="Expert Sans Regular"/>
        <family val="2"/>
      </rPr>
      <t>Stage 1</t>
    </r>
  </si>
  <si>
    <r>
      <rPr>
        <b/>
        <sz val="8"/>
        <color rgb="FF00B0F0"/>
        <rFont val="Expert Sans Regular"/>
        <family val="2"/>
      </rPr>
      <t>Stage 2</t>
    </r>
  </si>
  <si>
    <r>
      <rPr>
        <sz val="8"/>
        <color rgb="FF000000"/>
        <rFont val="Expert Sans Regular"/>
        <family val="2"/>
      </rPr>
      <t>US federal funds rate</t>
    </r>
  </si>
  <si>
    <r>
      <rPr>
        <sz val="8"/>
        <color rgb="FF000000"/>
        <rFont val="Expert Sans Regular"/>
        <family val="2"/>
      </rPr>
      <t>UK bank rate</t>
    </r>
  </si>
  <si>
    <t xml:space="preserve"> %</t>
  </si>
  <si>
    <r>
      <rPr>
        <b/>
        <sz val="8"/>
        <color rgb="FF00B0F0"/>
        <rFont val="Expert Sans Regular"/>
        <family val="2"/>
      </rPr>
      <t xml:space="preserve">As at 31.03.21 </t>
    </r>
  </si>
  <si>
    <r>
      <rPr>
        <sz val="9"/>
        <color rgb="FF000000"/>
        <rFont val="Expert Sans Regular"/>
        <family val="2"/>
      </rPr>
      <t>Sensitivity analysis was performed by considering a refreshed Q121 baseline scenario relative to the rolled forward baseline scenario against material portfolios, using the macroeconomic variables in the table below.</t>
    </r>
  </si>
  <si>
    <r>
      <rPr>
        <b/>
        <sz val="10"/>
        <color rgb="FF00B0F0"/>
        <rFont val="Expert Sans Regular"/>
        <family val="2"/>
      </rPr>
      <t>Baseline average macroeconomic variables refreshed for sensitivity analysis</t>
    </r>
  </si>
  <si>
    <r>
      <rPr>
        <b/>
        <sz val="8"/>
        <color rgb="FF000000"/>
        <rFont val="Expert Sans Regular"/>
        <family val="2"/>
      </rPr>
      <t>-</t>
    </r>
  </si>
  <si>
    <r>
      <rPr>
        <sz val="9"/>
        <color rgb="FF000000"/>
        <rFont val="Expert Sans Regular"/>
        <family val="2"/>
      </rPr>
      <t>The calculation of ECL was based on the Q420 macroeconomic variables rolled forward by one quarter.</t>
    </r>
  </si>
  <si>
    <r>
      <rPr>
        <sz val="8"/>
        <color rgb="FF000000"/>
        <rFont val="Expert Sans Regular"/>
        <family val="2"/>
      </rPr>
      <t>Scenario probability weighting</t>
    </r>
  </si>
  <si>
    <r>
      <rPr>
        <b/>
        <sz val="8"/>
        <color rgb="FF00B0F0"/>
        <rFont val="Expert Sans Regular"/>
        <family val="2"/>
      </rPr>
      <t>Downside 2</t>
    </r>
  </si>
  <si>
    <r>
      <rPr>
        <b/>
        <sz val="8"/>
        <color rgb="FF00B0F0"/>
        <rFont val="Expert Sans Regular"/>
        <family val="2"/>
      </rPr>
      <t>Downside 1</t>
    </r>
  </si>
  <si>
    <r>
      <rPr>
        <b/>
        <sz val="8"/>
        <color rgb="FF00B0F0"/>
        <rFont val="Expert Sans Regular"/>
        <family val="2"/>
      </rPr>
      <t>Baseline</t>
    </r>
  </si>
  <si>
    <r>
      <rPr>
        <b/>
        <sz val="8"/>
        <color rgb="FF00B0F0"/>
        <rFont val="Expert Sans Regular"/>
        <family val="2"/>
      </rPr>
      <t>Upside 1</t>
    </r>
  </si>
  <si>
    <r>
      <rPr>
        <b/>
        <sz val="8"/>
        <color rgb="FF00B0F0"/>
        <rFont val="Expert Sans Regular"/>
        <family val="2"/>
      </rPr>
      <t>Upside 2</t>
    </r>
  </si>
  <si>
    <r>
      <rPr>
        <b/>
        <sz val="10"/>
        <color rgb="FF00B0F0"/>
        <rFont val="Expert Sans Regular"/>
        <family val="2"/>
      </rPr>
      <t>Scenario probability weighting</t>
    </r>
  </si>
  <si>
    <r>
      <rPr>
        <b/>
        <sz val="8"/>
        <color rgb="FF000000"/>
        <rFont val="Expert Sans Regular"/>
        <family val="2"/>
      </rPr>
      <t>Total RWAs</t>
    </r>
  </si>
  <si>
    <r>
      <rPr>
        <b/>
        <sz val="8"/>
        <color rgb="FF000000"/>
        <rFont val="Expert Sans Regular"/>
        <family val="2"/>
      </rPr>
      <t>Total regulatory capital</t>
    </r>
  </si>
  <si>
    <r>
      <rPr>
        <sz val="8"/>
        <color rgb="FF000000"/>
        <rFont val="Expert Sans Regular"/>
        <family val="2"/>
      </rPr>
      <t>Other regulatory adjustments and deductions</t>
    </r>
  </si>
  <si>
    <r>
      <rPr>
        <sz val="8"/>
        <color rgb="FF000000"/>
        <rFont val="Expert Sans Regular"/>
        <family val="2"/>
      </rPr>
      <t>Credit risk adjustments (excess of impairment over expected losses)</t>
    </r>
  </si>
  <si>
    <r>
      <rPr>
        <sz val="8"/>
        <color rgb="FF000000"/>
        <rFont val="Expert Sans Regular"/>
        <family val="2"/>
      </rPr>
      <t>Qualifying T2 capital (including minority interests) issued by subsidiaries</t>
    </r>
  </si>
  <si>
    <r>
      <rPr>
        <sz val="8"/>
        <color rgb="FF000000"/>
        <rFont val="Expert Sans Regular"/>
        <family val="2"/>
      </rPr>
      <t>Capital instruments and related share premium accounts</t>
    </r>
  </si>
  <si>
    <r>
      <rPr>
        <b/>
        <sz val="8"/>
        <color rgb="FF000000"/>
        <rFont val="Expert Sans Regular"/>
        <family val="2"/>
      </rPr>
      <t>T2 capital</t>
    </r>
  </si>
  <si>
    <r>
      <rPr>
        <sz val="8"/>
        <color rgb="FF000000"/>
        <rFont val="Expert Sans Regular"/>
        <family val="2"/>
      </rPr>
      <t xml:space="preserve">  </t>
    </r>
  </si>
  <si>
    <r>
      <rPr>
        <b/>
        <sz val="8"/>
        <color rgb="FF000000"/>
        <rFont val="Expert Sans Regular"/>
        <family val="2"/>
      </rPr>
      <t>T1 capital</t>
    </r>
  </si>
  <si>
    <r>
      <rPr>
        <b/>
        <sz val="8"/>
        <color rgb="FF000000"/>
        <rFont val="Expert Sans Regular"/>
        <family val="2"/>
      </rPr>
      <t>AT1 capital</t>
    </r>
  </si>
  <si>
    <r>
      <rPr>
        <sz val="8"/>
        <color rgb="FF000000"/>
        <rFont val="Expert Sans Regular"/>
        <family val="2"/>
      </rPr>
      <t xml:space="preserve">Qualifying AT1 capital (including minority interests) issued by subsidiaries </t>
    </r>
  </si>
  <si>
    <r>
      <rPr>
        <b/>
        <sz val="8"/>
        <color rgb="FF000000"/>
        <rFont val="Expert Sans Regular"/>
        <family val="2"/>
      </rPr>
      <t xml:space="preserve">AT1 capital </t>
    </r>
  </si>
  <si>
    <r>
      <rPr>
        <b/>
        <sz val="8"/>
        <color rgb="FF000000"/>
        <rFont val="Expert Sans Regular"/>
        <family val="2"/>
      </rPr>
      <t xml:space="preserve"> </t>
    </r>
    <r>
      <rPr>
        <vertAlign val="superscript"/>
        <sz val="8"/>
        <color rgb="FF000000"/>
        <rFont val="Expert Sans Regular"/>
        <family val="2"/>
      </rPr>
      <t xml:space="preserve"> </t>
    </r>
  </si>
  <si>
    <r>
      <rPr>
        <b/>
        <sz val="8"/>
        <color rgb="FF000000"/>
        <rFont val="Expert Sans Regular"/>
        <family val="2"/>
      </rPr>
      <t>CET1 capital</t>
    </r>
  </si>
  <si>
    <r>
      <rPr>
        <sz val="8"/>
        <color rgb="FF000000"/>
        <rFont val="Expert Sans Regular"/>
        <family val="2"/>
      </rPr>
      <t>Other regulatory adjustments</t>
    </r>
  </si>
  <si>
    <r>
      <rPr>
        <sz val="8"/>
        <color rgb="FF000000"/>
        <rFont val="Expert Sans Regular"/>
        <family val="2"/>
      </rPr>
      <t>Adjustment under IFRS 9 transitional arrangements</t>
    </r>
  </si>
  <si>
    <r>
      <rPr>
        <sz val="8"/>
        <color rgb="FF000000"/>
        <rFont val="Expert Sans Regular"/>
        <family val="2"/>
      </rPr>
      <t>Direct and indirect holdings by an institution of own CET1 instruments</t>
    </r>
  </si>
  <si>
    <r>
      <rPr>
        <sz val="8"/>
        <color rgb="FF000000"/>
        <rFont val="Expert Sans Regular"/>
        <family val="2"/>
      </rPr>
      <t>Defined benefit pension fund assets</t>
    </r>
  </si>
  <si>
    <r>
      <rPr>
        <sz val="8"/>
        <color rgb="FF000000"/>
        <rFont val="Expert Sans Regular"/>
        <family val="2"/>
      </rPr>
      <t>Gains or losses on liabilities at fair value resulting from own credit</t>
    </r>
  </si>
  <si>
    <r>
      <rPr>
        <sz val="8"/>
        <color rgb="FF000000"/>
        <rFont val="Expert Sans Regular"/>
        <family val="2"/>
      </rPr>
      <t>Fair value reserves related to gains or losses on cash flow hedges</t>
    </r>
  </si>
  <si>
    <r>
      <rPr>
        <sz val="8"/>
        <color rgb="FF000000"/>
        <rFont val="Expert Sans Regular"/>
        <family val="2"/>
      </rPr>
      <t>Deferred tax assets that rely on future profitability excluding temporary differences</t>
    </r>
  </si>
  <si>
    <r>
      <rPr>
        <sz val="8"/>
        <color rgb="FF000000"/>
        <rFont val="Expert Sans Regular"/>
        <family val="2"/>
      </rPr>
      <t>Goodwill and intangible assets</t>
    </r>
  </si>
  <si>
    <r>
      <rPr>
        <sz val="8"/>
        <color rgb="FF000000"/>
        <rFont val="Expert Sans Regular"/>
        <family val="2"/>
      </rPr>
      <t>Additional value adjustments (PVA)</t>
    </r>
  </si>
  <si>
    <r>
      <rPr>
        <b/>
        <sz val="8"/>
        <color rgb="FF000000"/>
        <rFont val="Expert Sans Regular"/>
        <family val="2"/>
      </rPr>
      <t>Other regulatory adjustments and deductions</t>
    </r>
  </si>
  <si>
    <r>
      <rPr>
        <sz val="8"/>
        <color rgb="FF000000"/>
        <rFont val="Expert Sans Regular"/>
        <family val="2"/>
      </rPr>
      <t>Adjustment to retained earnings for foreseeable other equity coupons</t>
    </r>
  </si>
  <si>
    <r>
      <rPr>
        <sz val="8"/>
        <color rgb="FF000000"/>
        <rFont val="Expert Sans Regular"/>
        <family val="2"/>
      </rPr>
      <t>Adjustment to retained earnings for foreseeable repurchase of shares</t>
    </r>
  </si>
  <si>
    <r>
      <rPr>
        <sz val="8"/>
        <color rgb="FF000000"/>
        <rFont val="Expert Sans Regular"/>
        <family val="2"/>
      </rPr>
      <t xml:space="preserve">Adjustment to retained earnings for foreseeable ordinary share dividends </t>
    </r>
  </si>
  <si>
    <r>
      <rPr>
        <sz val="8"/>
        <color rgb="FF000000"/>
        <rFont val="Expert Sans Regular"/>
        <family val="2"/>
      </rPr>
      <t>Less: other equity instruments (recognised as AT1 capital)</t>
    </r>
  </si>
  <si>
    <r>
      <rPr>
        <b/>
        <sz val="8"/>
        <color rgb="FF000000"/>
        <rFont val="Expert Sans Regular"/>
        <family val="2"/>
      </rPr>
      <t>Total equity excluding non-controlling interests per the balance sheet</t>
    </r>
  </si>
  <si>
    <r>
      <rPr>
        <b/>
        <sz val="12"/>
        <color rgb="FF00B0F0"/>
        <rFont val="Expert Sans Regular"/>
        <family val="2"/>
      </rPr>
      <t>Capital resources</t>
    </r>
    <r>
      <rPr>
        <vertAlign val="superscript"/>
        <sz val="12"/>
        <color rgb="FF00B0F0"/>
        <rFont val="Expert Sans Regular"/>
        <family val="2"/>
      </rPr>
      <t xml:space="preserve"> </t>
    </r>
  </si>
  <si>
    <r>
      <rPr>
        <sz val="8"/>
        <color rgb="FFEAEAEA"/>
        <rFont val="Expert Sans Regular"/>
        <family val="2"/>
      </rPr>
      <t xml:space="preserve"> </t>
    </r>
  </si>
  <si>
    <r>
      <rPr>
        <sz val="8"/>
        <color rgb="FF000000"/>
        <rFont val="Expert Sans Regular"/>
        <family val="2"/>
      </rPr>
      <t>Total regulatory capital</t>
    </r>
  </si>
  <si>
    <r>
      <rPr>
        <sz val="8"/>
        <color rgb="FF000000"/>
        <rFont val="Expert Sans Regular"/>
        <family val="2"/>
      </rPr>
      <t>Tier 1 (T1)</t>
    </r>
  </si>
  <si>
    <r>
      <rPr>
        <sz val="8"/>
        <color rgb="FF000000"/>
        <rFont val="Expert Sans Regular"/>
        <family val="2"/>
      </rPr>
      <t>CET1</t>
    </r>
  </si>
  <si>
    <r>
      <rPr>
        <b/>
        <sz val="8"/>
        <color rgb="FF00B0F0"/>
        <rFont val="Expert Sans Regular"/>
        <family val="2"/>
      </rPr>
      <t>31.12.20</t>
    </r>
  </si>
  <si>
    <r>
      <rPr>
        <b/>
        <sz val="8"/>
        <color rgb="FF00B0F0"/>
        <rFont val="Expert Sans Regular"/>
        <family val="2"/>
      </rPr>
      <t>31.03.21</t>
    </r>
  </si>
  <si>
    <r>
      <rPr>
        <b/>
        <sz val="8"/>
        <color rgb="FF00B0F0"/>
        <rFont val="Expert Sans Regular"/>
        <family val="2"/>
      </rPr>
      <t xml:space="preserve">As at </t>
    </r>
  </si>
  <si>
    <r>
      <rPr>
        <b/>
        <sz val="8"/>
        <color rgb="FF000000"/>
        <rFont val="Expert Sans Regular"/>
        <family val="2"/>
      </rPr>
      <t>Closing CET1 capital</t>
    </r>
  </si>
  <si>
    <r>
      <rPr>
        <b/>
        <sz val="8"/>
        <color rgb="FF000000"/>
        <rFont val="Expert Sans Regular"/>
        <family val="2"/>
      </rPr>
      <t>Decrease in regulatory capital due to adjustments and deductions</t>
    </r>
  </si>
  <si>
    <r>
      <rPr>
        <sz val="8"/>
        <color rgb="FF000000"/>
        <rFont val="Expert Sans Regular"/>
        <family val="2"/>
      </rPr>
      <t>Deferred tax assets that rely on future profitability excluding those arising from temporary differences</t>
    </r>
  </si>
  <si>
    <r>
      <rPr>
        <b/>
        <sz val="8"/>
        <color rgb="FF000000"/>
        <rFont val="Expert Sans Regular"/>
        <family val="2"/>
      </rPr>
      <t>Net impact of pensions</t>
    </r>
  </si>
  <si>
    <r>
      <rPr>
        <sz val="8"/>
        <color rgb="FF000000"/>
        <rFont val="Expert Sans Regular"/>
        <family val="2"/>
      </rPr>
      <t>Defined benefit pension fund asset deduction</t>
    </r>
  </si>
  <si>
    <r>
      <rPr>
        <sz val="8"/>
        <color rgb="FF000000"/>
        <rFont val="Expert Sans Regular"/>
        <family val="2"/>
      </rPr>
      <t>Pension remeasurements within reserves</t>
    </r>
  </si>
  <si>
    <r>
      <rPr>
        <b/>
        <sz val="8"/>
        <color rgb="FF000000"/>
        <rFont val="Expert Sans Regular"/>
        <family val="2"/>
      </rPr>
      <t>Decrease in other qualifying reserves</t>
    </r>
  </si>
  <si>
    <r>
      <rPr>
        <sz val="8"/>
        <color rgb="FF000000"/>
        <rFont val="Expert Sans Regular"/>
        <family val="2"/>
      </rPr>
      <t>Other reserves</t>
    </r>
  </si>
  <si>
    <r>
      <rPr>
        <sz val="8"/>
        <color rgb="FF000000"/>
        <rFont val="Expert Sans Regular"/>
        <family val="2"/>
      </rPr>
      <t>Currency translation reserve</t>
    </r>
  </si>
  <si>
    <r>
      <rPr>
        <sz val="8"/>
        <color rgb="FF000000"/>
        <rFont val="Expert Sans Regular"/>
        <family val="2"/>
      </rPr>
      <t>Fair value through other comprehensive income reserve</t>
    </r>
  </si>
  <si>
    <r>
      <rPr>
        <sz val="8"/>
        <color rgb="FF000000"/>
        <rFont val="Expert Sans Regular"/>
        <family val="2"/>
      </rPr>
      <t>Net impact of share schemes</t>
    </r>
  </si>
  <si>
    <r>
      <rPr>
        <b/>
        <sz val="8"/>
        <color rgb="FF000000"/>
        <rFont val="Expert Sans Regular"/>
        <family val="2"/>
      </rPr>
      <t>Increase in retained regulatory capital generated from earnings</t>
    </r>
  </si>
  <si>
    <r>
      <rPr>
        <sz val="8"/>
        <color rgb="FF000000"/>
        <rFont val="Expert Sans Regular"/>
        <family val="2"/>
      </rPr>
      <t>Other equity coupons paid and foreseen</t>
    </r>
  </si>
  <si>
    <r>
      <rPr>
        <sz val="8"/>
        <color rgb="FF000000"/>
        <rFont val="Expert Sans Regular"/>
        <family val="2"/>
      </rPr>
      <t>Purchased and foreseeable share repurchase</t>
    </r>
  </si>
  <si>
    <r>
      <rPr>
        <sz val="8"/>
        <color rgb="FF000000"/>
        <rFont val="Expert Sans Regular"/>
        <family val="2"/>
      </rPr>
      <t>Ordinary share dividends paid and foreseen</t>
    </r>
  </si>
  <si>
    <r>
      <rPr>
        <sz val="8"/>
        <color rgb="FF000000"/>
        <rFont val="Expert Sans Regular"/>
        <family val="2"/>
      </rPr>
      <t>Own credit relating to derivative liabilities</t>
    </r>
  </si>
  <si>
    <r>
      <rPr>
        <sz val="8"/>
        <color rgb="FF000000"/>
        <rFont val="Expert Sans Regular"/>
        <family val="2"/>
      </rPr>
      <t>Profit for the period attributable to equity holders</t>
    </r>
  </si>
  <si>
    <r>
      <rPr>
        <b/>
        <sz val="8"/>
        <color rgb="FF000000"/>
        <rFont val="Expert Sans Regular"/>
        <family val="2"/>
      </rPr>
      <t>Opening CET1 capital</t>
    </r>
  </si>
  <si>
    <r>
      <rPr>
        <b/>
        <sz val="8"/>
        <color rgb="FF00B0F0"/>
        <rFont val="Expert Sans Regular"/>
        <family val="2"/>
      </rPr>
      <t>ended</t>
    </r>
  </si>
  <si>
    <r>
      <rPr>
        <b/>
        <sz val="8"/>
        <color rgb="FF00B0F0"/>
        <rFont val="Expert Sans Regular"/>
        <family val="2"/>
      </rPr>
      <t>Three months</t>
    </r>
  </si>
  <si>
    <r>
      <rPr>
        <b/>
        <sz val="12"/>
        <color rgb="FF00B0F0"/>
        <rFont val="Expert Sans Regular"/>
        <family val="2"/>
      </rPr>
      <t>Movement in CET1 capital</t>
    </r>
  </si>
  <si>
    <r>
      <rPr>
        <b/>
        <sz val="8"/>
        <color rgb="FF000000"/>
        <rFont val="Expert Sans Regular"/>
        <family val="2"/>
      </rPr>
      <t xml:space="preserve"> -   </t>
    </r>
  </si>
  <si>
    <r>
      <rPr>
        <b/>
        <sz val="8"/>
        <color rgb="FF000000"/>
        <rFont val="Expert Sans Regular"/>
        <family val="2"/>
      </rPr>
      <t>Head Office</t>
    </r>
  </si>
  <si>
    <r>
      <rPr>
        <b/>
        <sz val="8"/>
        <color rgb="FF000000"/>
        <rFont val="Expert Sans Regular"/>
        <family val="2"/>
      </rPr>
      <t>Barclays International</t>
    </r>
  </si>
  <si>
    <r>
      <rPr>
        <sz val="8"/>
        <color rgb="FF000000"/>
        <rFont val="Expert Sans Regular"/>
        <family val="2"/>
      </rPr>
      <t>Consumer, Cards and Payments</t>
    </r>
  </si>
  <si>
    <r>
      <rPr>
        <sz val="8"/>
        <color rgb="FF000000"/>
        <rFont val="Expert Sans Regular"/>
        <family val="2"/>
      </rPr>
      <t>Corporate and Investment Bank</t>
    </r>
  </si>
  <si>
    <r>
      <rPr>
        <b/>
        <sz val="8"/>
        <color rgb="FF000000"/>
        <rFont val="Expert Sans Regular"/>
        <family val="2"/>
      </rPr>
      <t>Barclays UK</t>
    </r>
  </si>
  <si>
    <r>
      <rPr>
        <b/>
        <sz val="8"/>
        <color rgb="FF00B0F0"/>
        <rFont val="Expert Sans Regular"/>
        <family val="2"/>
      </rPr>
      <t>IMA</t>
    </r>
  </si>
  <si>
    <r>
      <rPr>
        <b/>
        <sz val="8"/>
        <color rgb="FF00B0F0"/>
        <rFont val="Expert Sans Regular"/>
        <family val="2"/>
      </rPr>
      <t>Std</t>
    </r>
  </si>
  <si>
    <r>
      <rPr>
        <b/>
        <sz val="8"/>
        <color rgb="FF00B0F0"/>
        <rFont val="Expert Sans Regular"/>
        <family val="2"/>
      </rPr>
      <t>CVA</t>
    </r>
  </si>
  <si>
    <r>
      <rPr>
        <b/>
        <sz val="8"/>
        <color rgb="FF00B0F0"/>
        <rFont val="Expert Sans Regular"/>
        <family val="2"/>
      </rPr>
      <t>Settlement risk</t>
    </r>
  </si>
  <si>
    <r>
      <rPr>
        <b/>
        <sz val="8"/>
        <color rgb="FF00B0F0"/>
        <rFont val="Expert Sans Regular"/>
        <family val="2"/>
      </rPr>
      <t>IRB</t>
    </r>
  </si>
  <si>
    <r>
      <rPr>
        <b/>
        <sz val="8"/>
        <color rgb="FF00B0F0"/>
        <rFont val="Expert Sans Regular"/>
        <family val="2"/>
      </rPr>
      <t>Total RWAs</t>
    </r>
  </si>
  <si>
    <r>
      <rPr>
        <b/>
        <sz val="8"/>
        <color rgb="FF00B0F0"/>
        <rFont val="Expert Sans Regular"/>
        <family val="2"/>
      </rPr>
      <t>Operational risk</t>
    </r>
  </si>
  <si>
    <r>
      <rPr>
        <b/>
        <sz val="8"/>
        <color rgb="FF00B0F0"/>
        <rFont val="Expert Sans Regular"/>
        <family val="2"/>
      </rPr>
      <t>Market risk</t>
    </r>
  </si>
  <si>
    <r>
      <rPr>
        <b/>
        <sz val="8"/>
        <color rgb="FF00B0F0"/>
        <rFont val="Expert Sans Regular"/>
        <family val="2"/>
      </rPr>
      <t>Counterparty credit risk</t>
    </r>
  </si>
  <si>
    <r>
      <rPr>
        <b/>
        <sz val="8"/>
        <color rgb="FF00B0F0"/>
        <rFont val="Expert Sans Regular"/>
        <family val="2"/>
      </rPr>
      <t>Credit risk</t>
    </r>
  </si>
  <si>
    <r>
      <rPr>
        <b/>
        <sz val="12"/>
        <color rgb="FF00B0F0"/>
        <rFont val="Expert Sans Regular"/>
        <family val="2"/>
      </rPr>
      <t>RWAs by risk type and business</t>
    </r>
  </si>
  <si>
    <r>
      <rPr>
        <b/>
        <sz val="8"/>
        <color rgb="FF000000"/>
        <rFont val="Expert Sans Regular"/>
        <family val="2"/>
      </rPr>
      <t>Closing RWAs (as at 31.03.21)</t>
    </r>
  </si>
  <si>
    <r>
      <rPr>
        <b/>
        <sz val="8"/>
        <color rgb="FF000000"/>
        <rFont val="Expert Sans Regular"/>
        <family val="2"/>
      </rPr>
      <t>Total RWA movements</t>
    </r>
  </si>
  <si>
    <r>
      <rPr>
        <sz val="8"/>
        <color rgb="FF000000"/>
        <rFont val="Expert Sans Regular"/>
        <family val="2"/>
      </rPr>
      <t>Methodology and policy</t>
    </r>
  </si>
  <si>
    <r>
      <rPr>
        <sz val="8"/>
        <color rgb="FF000000"/>
        <rFont val="Expert Sans Regular"/>
        <family val="2"/>
      </rPr>
      <t>Model updates</t>
    </r>
  </si>
  <si>
    <r>
      <rPr>
        <sz val="8"/>
        <color rgb="FF000000"/>
        <rFont val="Expert Sans Regular"/>
        <family val="2"/>
      </rPr>
      <t>Book quality</t>
    </r>
  </si>
  <si>
    <r>
      <rPr>
        <sz val="8"/>
        <color rgb="FF000000"/>
        <rFont val="Expert Sans Regular"/>
        <family val="2"/>
      </rPr>
      <t>Acquisitions and disposals</t>
    </r>
  </si>
  <si>
    <r>
      <rPr>
        <sz val="8"/>
        <color rgb="FF000000"/>
        <rFont val="Expert Sans Regular"/>
        <family val="2"/>
      </rPr>
      <t>Book size</t>
    </r>
  </si>
  <si>
    <r>
      <rPr>
        <b/>
        <sz val="8"/>
        <color rgb="FF000000"/>
        <rFont val="Expert Sans Regular"/>
        <family val="2"/>
      </rPr>
      <t>Opening RWAs (as at 31.12.20)</t>
    </r>
  </si>
  <si>
    <r>
      <rPr>
        <b/>
        <sz val="8"/>
        <color rgb="FF00B0F0"/>
        <rFont val="Expert Sans Regular"/>
        <family val="2"/>
      </rPr>
      <t xml:space="preserve">Credit risk </t>
    </r>
  </si>
  <si>
    <r>
      <rPr>
        <b/>
        <sz val="12"/>
        <color rgb="FF00B0F0"/>
        <rFont val="Expert Sans Regular"/>
        <family val="2"/>
      </rPr>
      <t>Movement analysis of RWAs</t>
    </r>
  </si>
  <si>
    <r>
      <rPr>
        <b/>
        <sz val="8"/>
        <color rgb="FF000000"/>
        <rFont val="Expert Sans Regular"/>
        <family val="2"/>
      </rPr>
      <t>UK leverage exposure</t>
    </r>
  </si>
  <si>
    <r>
      <rPr>
        <b/>
        <sz val="8"/>
        <color rgb="FF000000"/>
        <rFont val="Expert Sans Regular"/>
        <family val="2"/>
      </rPr>
      <t>Settlement netting</t>
    </r>
  </si>
  <si>
    <r>
      <rPr>
        <b/>
        <sz val="8"/>
        <color rgb="FF000000"/>
        <rFont val="Expert Sans Regular"/>
        <family val="2"/>
      </rPr>
      <t>Qualifying central bank claims</t>
    </r>
  </si>
  <si>
    <r>
      <rPr>
        <b/>
        <sz val="8"/>
        <color rgb="FF000000"/>
        <rFont val="Expert Sans Regular"/>
        <family val="2"/>
      </rPr>
      <t>Weighted off-balance sheet commitments</t>
    </r>
  </si>
  <si>
    <r>
      <rPr>
        <b/>
        <sz val="8"/>
        <color rgb="FF000000"/>
        <rFont val="Expert Sans Regular"/>
        <family val="2"/>
      </rPr>
      <t>Regulatory deductions and other adjustments</t>
    </r>
  </si>
  <si>
    <r>
      <rPr>
        <b/>
        <sz val="8"/>
        <color rgb="FF000000"/>
        <rFont val="Expert Sans Regular"/>
        <family val="2"/>
      </rPr>
      <t>SFTs adjustments</t>
    </r>
  </si>
  <si>
    <r>
      <rPr>
        <b/>
        <sz val="8"/>
        <color rgb="FF000000"/>
        <rFont val="Expert Sans Regular"/>
        <family val="2"/>
      </rPr>
      <t>Total derivatives adjustments</t>
    </r>
  </si>
  <si>
    <r>
      <rPr>
        <sz val="8"/>
        <color rgb="FF000000"/>
        <rFont val="Expert Sans Regular"/>
        <family val="2"/>
      </rPr>
      <t>Potential future exposure (PFE) on derivatives</t>
    </r>
  </si>
  <si>
    <r>
      <rPr>
        <sz val="8"/>
        <color rgb="FF000000"/>
        <rFont val="Expert Sans Regular"/>
        <family val="2"/>
      </rPr>
      <t>Net written credit protection</t>
    </r>
  </si>
  <si>
    <r>
      <rPr>
        <sz val="8"/>
        <color rgb="FF000000"/>
        <rFont val="Expert Sans Regular"/>
        <family val="2"/>
      </rPr>
      <t>Adjustments to cash collateral</t>
    </r>
  </si>
  <si>
    <r>
      <rPr>
        <sz val="8"/>
        <color rgb="FF000000"/>
        <rFont val="Expert Sans Regular"/>
        <family val="2"/>
      </rPr>
      <t xml:space="preserve">Derivatives netting </t>
    </r>
  </si>
  <si>
    <r>
      <rPr>
        <b/>
        <sz val="8"/>
        <color rgb="FF000000"/>
        <rFont val="Expert Sans Regular"/>
        <family val="2"/>
      </rPr>
      <t>Derivatives adjustments</t>
    </r>
  </si>
  <si>
    <r>
      <rPr>
        <b/>
        <sz val="8"/>
        <color rgb="FF000000"/>
        <rFont val="Expert Sans Regular"/>
        <family val="2"/>
      </rPr>
      <t>Regulatory consolidation adjustments</t>
    </r>
  </si>
  <si>
    <r>
      <rPr>
        <b/>
        <sz val="8"/>
        <color rgb="FF000000"/>
        <rFont val="Expert Sans Regular"/>
        <family val="2"/>
      </rPr>
      <t>Total IFRS assets</t>
    </r>
  </si>
  <si>
    <r>
      <rPr>
        <sz val="8"/>
        <color rgb="FF000000"/>
        <rFont val="Expert Sans Regular"/>
        <family val="2"/>
      </rPr>
      <t>Loans and advances and other assets</t>
    </r>
  </si>
  <si>
    <r>
      <rPr>
        <sz val="8"/>
        <color rgb="FF000000"/>
        <rFont val="Expert Sans Regular"/>
        <family val="2"/>
      </rPr>
      <t>Securities financing transactions (SFTs)</t>
    </r>
  </si>
  <si>
    <r>
      <rPr>
        <sz val="8"/>
        <color rgb="FF000000"/>
        <rFont val="Expert Sans Regular"/>
        <family val="2"/>
      </rPr>
      <t>Derivative cash collateral</t>
    </r>
  </si>
  <si>
    <r>
      <rPr>
        <sz val="8"/>
        <color rgb="FF000000"/>
        <rFont val="Expert Sans Regular"/>
        <family val="2"/>
      </rPr>
      <t>Derivative financial instruments</t>
    </r>
  </si>
  <si>
    <r>
      <rPr>
        <b/>
        <sz val="8"/>
        <color rgb="FF000000"/>
        <rFont val="Expert Sans Regular"/>
        <family val="2"/>
      </rPr>
      <t>Accounting assets</t>
    </r>
  </si>
  <si>
    <r>
      <rPr>
        <b/>
        <sz val="12"/>
        <color rgb="FF00B0F0"/>
        <rFont val="Expert Sans Regular"/>
        <family val="2"/>
      </rPr>
      <t>UK leverage exposure</t>
    </r>
  </si>
  <si>
    <r>
      <rPr>
        <sz val="8"/>
        <color rgb="FF000000"/>
        <rFont val="Expert Sans Regular"/>
        <family val="2"/>
      </rPr>
      <t>AT1 capital</t>
    </r>
  </si>
  <si>
    <r>
      <rPr>
        <sz val="8"/>
        <color rgb="FF000000"/>
        <rFont val="Expert Sans Regular"/>
        <family val="2"/>
      </rPr>
      <t>CET1 capital</t>
    </r>
  </si>
  <si>
    <r>
      <rPr>
        <b/>
        <sz val="8"/>
        <color rgb="FF000000"/>
        <rFont val="Expert Sans Regular"/>
        <family val="2"/>
      </rPr>
      <t>UK leverage ratio</t>
    </r>
  </si>
  <si>
    <r>
      <rPr>
        <b/>
        <sz val="8"/>
        <color rgb="FF000000"/>
        <rFont val="Expert Sans Regular"/>
        <family val="2"/>
      </rPr>
      <t>Average UK leverage ratio</t>
    </r>
  </si>
  <si>
    <r>
      <rPr>
        <b/>
        <sz val="8"/>
        <color rgb="FF00B0F0"/>
        <rFont val="Expert Sans Regular"/>
        <family val="2"/>
      </rPr>
      <t>As at</t>
    </r>
    <r>
      <rPr>
        <b/>
        <sz val="8"/>
        <color rgb="FF00B0F0"/>
        <rFont val="Expert Sans Regular"/>
        <family val="2"/>
      </rPr>
      <t>_x000D_
31.12.</t>
    </r>
    <r>
      <rPr>
        <b/>
        <sz val="8"/>
        <color rgb="FF00B0F0"/>
        <rFont val="Expert Sans Regular"/>
        <family val="2"/>
      </rPr>
      <t>20</t>
    </r>
  </si>
  <si>
    <r>
      <rPr>
        <b/>
        <sz val="8"/>
        <color rgb="FF00B0F0"/>
        <rFont val="Expert Sans Regular"/>
        <family val="2"/>
      </rPr>
      <t>As at</t>
    </r>
    <r>
      <rPr>
        <b/>
        <sz val="8"/>
        <color rgb="FF00B0F0"/>
        <rFont val="Expert Sans Regular"/>
        <family val="2"/>
      </rPr>
      <t>_x000D_
31.03.</t>
    </r>
    <r>
      <rPr>
        <b/>
        <sz val="8"/>
        <color rgb="FF00B0F0"/>
        <rFont val="Expert Sans Regular"/>
        <family val="2"/>
      </rPr>
      <t>21</t>
    </r>
  </si>
  <si>
    <r>
      <rPr>
        <sz val="8"/>
        <color rgb="FF000000"/>
        <rFont val="Expert Sans Regular"/>
        <family val="2"/>
      </rPr>
      <t>Qualifying AT1 capital (including minority interests) issued by subsidiaries</t>
    </r>
  </si>
  <si>
    <r>
      <rPr>
        <b/>
        <sz val="8"/>
        <color rgb="FF000000"/>
        <rFont val="Expert Sans Regular"/>
        <family val="2"/>
      </rPr>
      <t>Total Barclays PLC (the Parent company) own funds and eligible liabilities</t>
    </r>
  </si>
  <si>
    <r>
      <rPr>
        <sz val="8"/>
        <color rgb="FF000000"/>
        <rFont val="Expert Sans Regular"/>
        <family val="2"/>
      </rPr>
      <t>Eligible liabilities</t>
    </r>
  </si>
  <si>
    <r>
      <rPr>
        <sz val="8"/>
        <color rgb="FF000000"/>
        <rFont val="Expert Sans Regular"/>
        <family val="2"/>
      </rPr>
      <t>Total Barclays PLC (the Parent company) own funds and eligible liabilities</t>
    </r>
  </si>
  <si>
    <r>
      <rPr>
        <b/>
        <sz val="8"/>
        <color rgb="FF00B0F0"/>
        <rFont val="Expert Sans Regular"/>
        <family val="2"/>
      </rPr>
      <t>As a percentage of CRR leverage exposure</t>
    </r>
  </si>
  <si>
    <r>
      <rPr>
        <b/>
        <sz val="8"/>
        <color rgb="FF00B0F0"/>
        <rFont val="Expert Sans Regular"/>
        <family val="2"/>
      </rPr>
      <t>As a percentage of RWAs</t>
    </r>
  </si>
  <si>
    <r>
      <rPr>
        <sz val="8"/>
        <color rgb="FF000000"/>
        <rFont val="Expert Sans Regular"/>
        <family val="2"/>
      </rPr>
      <t>Basic earnings per ordinary share</t>
    </r>
  </si>
  <si>
    <r>
      <rPr>
        <sz val="8"/>
        <color rgb="FF00B0F0"/>
        <rFont val="Expert Sans Regular"/>
        <family val="2"/>
      </rPr>
      <t>p</t>
    </r>
  </si>
  <si>
    <r>
      <rPr>
        <b/>
        <sz val="8"/>
        <color rgb="FF000000"/>
        <rFont val="Expert Sans Regular"/>
        <family val="2"/>
      </rPr>
      <t>Earnings per share</t>
    </r>
  </si>
  <si>
    <r>
      <rPr>
        <b/>
        <sz val="8"/>
        <color rgb="FF000000"/>
        <rFont val="Expert Sans Regular"/>
        <family val="2"/>
      </rPr>
      <t>Total equity holders of the parent</t>
    </r>
  </si>
  <si>
    <r>
      <rPr>
        <sz val="8"/>
        <color rgb="FF000000"/>
        <rFont val="Expert Sans Regular"/>
        <family val="2"/>
      </rPr>
      <t>Equity holders of the parent</t>
    </r>
  </si>
  <si>
    <r>
      <rPr>
        <b/>
        <sz val="8"/>
        <color rgb="FF000000"/>
        <rFont val="Expert Sans Regular"/>
        <family val="2"/>
      </rPr>
      <t>Attributable to:</t>
    </r>
  </si>
  <si>
    <r>
      <rPr>
        <b/>
        <sz val="8"/>
        <color rgb="FF000000"/>
        <rFont val="Expert Sans Regular"/>
        <family val="2"/>
      </rPr>
      <t>Operating expenses</t>
    </r>
  </si>
  <si>
    <r>
      <rPr>
        <sz val="8"/>
        <color rgb="FF000000"/>
        <rFont val="Expert Sans Regular"/>
        <family val="2"/>
      </rPr>
      <t>Operating expenses excluding litigation and conduct</t>
    </r>
  </si>
  <si>
    <r>
      <rPr>
        <b/>
        <sz val="8"/>
        <color rgb="FF00B0F0"/>
        <rFont val="Expert Sans Regular"/>
        <family val="2"/>
      </rPr>
      <t>31.03.20</t>
    </r>
  </si>
  <si>
    <r>
      <rPr>
        <b/>
        <sz val="8"/>
        <color rgb="FF00B0F0"/>
        <rFont val="Expert Sans Regular"/>
        <family val="2"/>
      </rPr>
      <t>Three months ended</t>
    </r>
  </si>
  <si>
    <r>
      <rPr>
        <b/>
        <sz val="12"/>
        <color rgb="FF00B0F0"/>
        <rFont val="Expert Sans Regular"/>
        <family val="2"/>
      </rPr>
      <t>Condensed consolidated income statement</t>
    </r>
  </si>
  <si>
    <r>
      <rPr>
        <b/>
        <sz val="8"/>
        <color rgb="FF000000"/>
        <rFont val="Expert Sans Regular"/>
        <family val="2"/>
      </rPr>
      <t>Total liabilities and equity</t>
    </r>
  </si>
  <si>
    <r>
      <rPr>
        <b/>
        <sz val="8"/>
        <color rgb="FF000000"/>
        <rFont val="Expert Sans Regular"/>
        <family val="2"/>
      </rPr>
      <t>Total equity</t>
    </r>
  </si>
  <si>
    <r>
      <rPr>
        <b/>
        <sz val="8"/>
        <color rgb="FF000000"/>
        <rFont val="Expert Sans Regular"/>
        <family val="2"/>
      </rPr>
      <t>Total equity excluding non-controlling interests</t>
    </r>
  </si>
  <si>
    <r>
      <rPr>
        <b/>
        <sz val="8"/>
        <color rgb="FF000000"/>
        <rFont val="Expert Sans Regular"/>
        <family val="2"/>
      </rPr>
      <t>Shareholders' equity attributable to ordinary shareholders of the parent</t>
    </r>
  </si>
  <si>
    <r>
      <rPr>
        <sz val="8"/>
        <color rgb="FF000000"/>
        <rFont val="Expert Sans Regular"/>
        <family val="2"/>
      </rPr>
      <t xml:space="preserve">Retained earnings </t>
    </r>
  </si>
  <si>
    <r>
      <rPr>
        <sz val="8"/>
        <color rgb="FF000000"/>
        <rFont val="Expert Sans Regular"/>
        <family val="2"/>
      </rPr>
      <t>Called up share capital and share premium</t>
    </r>
  </si>
  <si>
    <r>
      <rPr>
        <b/>
        <sz val="9"/>
        <color rgb="FF000000"/>
        <rFont val="Expert Sans Regular"/>
        <family val="2"/>
      </rPr>
      <t>Equity</t>
    </r>
  </si>
  <si>
    <r>
      <rPr>
        <b/>
        <sz val="8"/>
        <color rgb="FF000000"/>
        <rFont val="Expert Sans Regular"/>
        <family val="2"/>
      </rPr>
      <t>Total liabilities</t>
    </r>
  </si>
  <si>
    <r>
      <rPr>
        <sz val="8"/>
        <color rgb="FF000000"/>
        <rFont val="Expert Sans Regular"/>
        <family val="2"/>
      </rPr>
      <t>Other liabilities</t>
    </r>
  </si>
  <si>
    <r>
      <rPr>
        <sz val="8"/>
        <color rgb="FF000000"/>
        <rFont val="Expert Sans Regular"/>
        <family val="2"/>
      </rPr>
      <t>Deferred tax liabilities</t>
    </r>
  </si>
  <si>
    <r>
      <rPr>
        <sz val="8"/>
        <color rgb="FF000000"/>
        <rFont val="Expert Sans Regular"/>
        <family val="2"/>
      </rPr>
      <t xml:space="preserve">Current tax liabilities </t>
    </r>
  </si>
  <si>
    <r>
      <rPr>
        <sz val="8"/>
        <color rgb="FF000000"/>
        <rFont val="Expert Sans Regular"/>
        <family val="2"/>
      </rPr>
      <t>Financial liabilities designated at fair value</t>
    </r>
  </si>
  <si>
    <r>
      <rPr>
        <sz val="8"/>
        <color rgb="FF000000"/>
        <rFont val="Expert Sans Regular"/>
        <family val="2"/>
      </rPr>
      <t>Trading portfolio liabilities</t>
    </r>
  </si>
  <si>
    <r>
      <rPr>
        <sz val="8"/>
        <color rgb="FF000000"/>
        <rFont val="Expert Sans Regular"/>
        <family val="2"/>
      </rPr>
      <t>Subordinated liabilities</t>
    </r>
  </si>
  <si>
    <r>
      <rPr>
        <sz val="8"/>
        <color rgb="FF000000"/>
        <rFont val="Expert Sans Regular"/>
        <family val="2"/>
      </rPr>
      <t>Debt securities in issue</t>
    </r>
  </si>
  <si>
    <r>
      <rPr>
        <sz val="8"/>
        <color rgb="FF000000"/>
        <rFont val="Expert Sans Regular"/>
        <family val="2"/>
      </rPr>
      <t>Repurchase agreements and other similar secured borrowing</t>
    </r>
  </si>
  <si>
    <r>
      <rPr>
        <b/>
        <sz val="9"/>
        <color rgb="FF000000"/>
        <rFont val="Expert Sans Regular"/>
        <family val="2"/>
      </rPr>
      <t>Liabilities</t>
    </r>
  </si>
  <si>
    <r>
      <rPr>
        <sz val="8"/>
        <color rgb="FF000000"/>
        <rFont val="Expert Sans Regular"/>
        <family val="2"/>
      </rPr>
      <t>Deferred tax assets</t>
    </r>
  </si>
  <si>
    <r>
      <rPr>
        <sz val="8"/>
        <color rgb="FF000000"/>
        <rFont val="Expert Sans Regular"/>
        <family val="2"/>
      </rPr>
      <t>Current tax assets</t>
    </r>
  </si>
  <si>
    <r>
      <rPr>
        <sz val="8"/>
        <color rgb="FF000000"/>
        <rFont val="Expert Sans Regular"/>
        <family val="2"/>
      </rPr>
      <t>Investments in associates and joint ventures</t>
    </r>
  </si>
  <si>
    <r>
      <rPr>
        <sz val="8"/>
        <color rgb="FF000000"/>
        <rFont val="Expert Sans Regular"/>
        <family val="2"/>
      </rPr>
      <t>Financial assets at fair value through other comprehensive income</t>
    </r>
  </si>
  <si>
    <r>
      <rPr>
        <sz val="8"/>
        <color rgb="FF000000"/>
        <rFont val="Expert Sans Regular"/>
        <family val="2"/>
      </rPr>
      <t>Reverse repurchase agreements and other similar secured lending</t>
    </r>
  </si>
  <si>
    <r>
      <rPr>
        <sz val="8"/>
        <color rgb="FF000000"/>
        <rFont val="Expert Sans Regular"/>
        <family val="2"/>
      </rPr>
      <t>Cash and balances at central banks</t>
    </r>
  </si>
  <si>
    <r>
      <rPr>
        <b/>
        <sz val="9"/>
        <color rgb="FF000000"/>
        <rFont val="Expert Sans Regular"/>
        <family val="2"/>
      </rPr>
      <t>Assets</t>
    </r>
  </si>
  <si>
    <r>
      <rPr>
        <b/>
        <sz val="12"/>
        <color rgb="FF00B0F0"/>
        <rFont val="Expert Sans Regular"/>
        <family val="2"/>
      </rPr>
      <t>Condensed consolidated balance sheet</t>
    </r>
  </si>
  <si>
    <r>
      <rPr>
        <b/>
        <sz val="8"/>
        <color rgb="FF000000"/>
        <rFont val="Expert Sans Regular"/>
        <family val="2"/>
      </rPr>
      <t>Balance as at 31 March 2021</t>
    </r>
  </si>
  <si>
    <r>
      <rPr>
        <sz val="8"/>
        <color rgb="FF000000"/>
        <rFont val="Expert Sans Regular"/>
        <family val="2"/>
      </rPr>
      <t>Other movements</t>
    </r>
  </si>
  <si>
    <r>
      <rPr>
        <sz val="8"/>
        <color rgb="FF000000"/>
        <rFont val="Expert Sans Regular"/>
        <family val="2"/>
      </rPr>
      <t>Dividends paid</t>
    </r>
  </si>
  <si>
    <r>
      <rPr>
        <sz val="8"/>
        <color rgb="FF000000"/>
        <rFont val="Expert Sans Regular"/>
        <family val="2"/>
      </rPr>
      <t>Repurchase of shares</t>
    </r>
  </si>
  <si>
    <r>
      <rPr>
        <sz val="8"/>
        <color rgb="FF000000"/>
        <rFont val="Expert Sans Regular"/>
        <family val="2"/>
      </rPr>
      <t>Vesting of shares under employee share schemes</t>
    </r>
  </si>
  <si>
    <r>
      <rPr>
        <sz val="8"/>
        <color rgb="FF000000"/>
        <rFont val="Expert Sans Regular"/>
        <family val="2"/>
      </rPr>
      <t>Other equity instruments coupons paid</t>
    </r>
  </si>
  <si>
    <r>
      <rPr>
        <sz val="8"/>
        <color rgb="FF000000"/>
        <rFont val="Expert Sans Regular"/>
        <family val="2"/>
      </rPr>
      <t>Equity settled share schemes and hedges thereof</t>
    </r>
  </si>
  <si>
    <r>
      <rPr>
        <b/>
        <sz val="8"/>
        <color rgb="FF000000"/>
        <rFont val="Expert Sans Regular"/>
        <family val="2"/>
      </rPr>
      <t>Total comprehensive income for the period</t>
    </r>
  </si>
  <si>
    <r>
      <rPr>
        <sz val="8"/>
        <color rgb="FF000000"/>
        <rFont val="Expert Sans Regular"/>
        <family val="2"/>
      </rPr>
      <t>Other</t>
    </r>
  </si>
  <si>
    <r>
      <rPr>
        <sz val="8"/>
        <color rgb="FF000000"/>
        <rFont val="Expert Sans Regular"/>
        <family val="2"/>
      </rPr>
      <t>Retirement benefit remeasurements</t>
    </r>
  </si>
  <si>
    <r>
      <rPr>
        <sz val="8"/>
        <color rgb="FF000000"/>
        <rFont val="Expert Sans Regular"/>
        <family val="2"/>
      </rPr>
      <t>Profit after tax</t>
    </r>
  </si>
  <si>
    <r>
      <rPr>
        <b/>
        <sz val="8"/>
        <color rgb="FF000000"/>
        <rFont val="Expert Sans Regular"/>
        <family val="2"/>
      </rPr>
      <t>Balance as at 1 January 2021</t>
    </r>
  </si>
  <si>
    <r>
      <rPr>
        <b/>
        <sz val="8"/>
        <color rgb="FF00B0F0"/>
        <rFont val="Expert Sans Regular"/>
        <family val="2"/>
      </rPr>
      <t>Total equity</t>
    </r>
  </si>
  <si>
    <r>
      <rPr>
        <b/>
        <sz val="8"/>
        <color rgb="FF00B0F0"/>
        <rFont val="Expert Sans Regular"/>
        <family val="2"/>
      </rPr>
      <t>Non-controlling interests</t>
    </r>
  </si>
  <si>
    <r>
      <rPr>
        <b/>
        <sz val="8"/>
        <color rgb="FF00B0F0"/>
        <rFont val="Expert Sans Regular"/>
        <family val="2"/>
      </rPr>
      <t>Retained earnings</t>
    </r>
  </si>
  <si>
    <r>
      <rPr>
        <b/>
        <sz val="8"/>
        <color rgb="FF00B0F0"/>
        <rFont val="Expert Sans Regular"/>
        <family val="2"/>
      </rPr>
      <t>Other reserves</t>
    </r>
  </si>
  <si>
    <r>
      <rPr>
        <b/>
        <sz val="8"/>
        <color rgb="FF00B0F0"/>
        <rFont val="Expert Sans Regular"/>
        <family val="2"/>
      </rPr>
      <t>Other equity instruments</t>
    </r>
  </si>
  <si>
    <r>
      <rPr>
        <b/>
        <sz val="8"/>
        <color rgb="FF00B0F0"/>
        <rFont val="Expert Sans Regular"/>
        <family val="2"/>
      </rPr>
      <t>Called up share capital and share premium</t>
    </r>
  </si>
  <si>
    <r>
      <rPr>
        <b/>
        <sz val="12"/>
        <color rgb="FF00B0F0"/>
        <rFont val="Expert Sans Regular"/>
        <family val="2"/>
      </rPr>
      <t>Condensed consolidated statement of changes in equity</t>
    </r>
  </si>
  <si>
    <r>
      <rPr>
        <sz val="8"/>
        <color rgb="FF000000"/>
        <rFont val="Expert Sans Regular"/>
        <family val="2"/>
      </rPr>
      <t>Other reserves and treasury shares</t>
    </r>
  </si>
  <si>
    <r>
      <rPr>
        <sz val="8"/>
        <color rgb="FF000000"/>
        <rFont val="Expert Sans Regular"/>
        <family val="2"/>
      </rPr>
      <t>Own credit reserve</t>
    </r>
  </si>
  <si>
    <r>
      <rPr>
        <sz val="8"/>
        <color rgb="FF000000"/>
        <rFont val="Expert Sans Regular"/>
        <family val="2"/>
      </rPr>
      <t>Cash flow hedging reserve</t>
    </r>
  </si>
  <si>
    <t>Own funds and eligible liabilities ratios</t>
  </si>
  <si>
    <t>Total own funds and eligible liabilities, including eligible Barclays Bank PLC instruments</t>
  </si>
  <si>
    <t>AT1 capital instruments and related share premium accounts</t>
  </si>
  <si>
    <t>T2 capital instruments and related share premium accounts</t>
  </si>
  <si>
    <t>Total CRR leverage exposure</t>
  </si>
  <si>
    <t>Own funds and eligible liabilities</t>
  </si>
  <si>
    <t>Leverage ratios</t>
  </si>
  <si>
    <t>Average T1 capital</t>
  </si>
  <si>
    <t>T1 capital</t>
  </si>
  <si>
    <t>Foreign exchange movements</t>
  </si>
  <si>
    <t>UK GDP</t>
  </si>
  <si>
    <t>UK unemployment</t>
  </si>
  <si>
    <t>UK HPI</t>
  </si>
  <si>
    <t>US GDP</t>
  </si>
  <si>
    <t>US unemployment</t>
  </si>
  <si>
    <t>US HPI</t>
  </si>
  <si>
    <t>Capital ratios</t>
  </si>
  <si>
    <t>Total</t>
  </si>
  <si>
    <t>Off-balance sheet loan commitments and financial guarantee contracts</t>
  </si>
  <si>
    <t>Total Barclays Group wholesale</t>
  </si>
  <si>
    <t>Other financial assets subject to impairment</t>
  </si>
  <si>
    <t>Other</t>
  </si>
  <si>
    <t>Loans and advances at amortised cost by stage</t>
  </si>
  <si>
    <t>Loans and advances at amortised cost by product</t>
  </si>
  <si>
    <t>Baseline average macroeconomic variables used in the calculation of ECL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</si>
</sst>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8"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_);_(&quot;£&quot;* \(#,##0\);_(&quot;£&quot;* &quot;-&quot;_);_(@_)"/>
    <numFmt numFmtId="165" formatCode="_(* #,##0_);_(* \(#,##0\);_(* &quot;-&quot;_);_(@_)"/>
    <numFmt numFmtId="166" formatCode="_(&quot;£&quot;* #,##0.00_);_(&quot;£&quot;* \(#,##0.00\);_(&quot;£&quot;* &quot;-&quot;??_);_(@_)"/>
    <numFmt numFmtId="167" formatCode="_(* #,##0.00_);_(* \(#,##0.00\);_(* &quot;-&quot;??_);_(@_)"/>
    <numFmt numFmtId="168" formatCode="#,##0;\(#,##0\);&quot;-&quot;"/>
    <numFmt numFmtId="169" formatCode="0.0%"/>
    <numFmt numFmtId="170" formatCode="&quot;$&quot;#,##0_);\(&quot;$&quot;#,##0\)"/>
    <numFmt numFmtId="171" formatCode="&quot;$&quot;#,##0.00_);[Red]\(&quot;$&quot;#,##0.00\)"/>
    <numFmt numFmtId="172" formatCode="&quot;$&quot;#,##0.000_);\(&quot;$&quot;#,##0.000\)"/>
    <numFmt numFmtId="173" formatCode="&quot;$&quot;#,##0.0,_);[Red]\(&quot;$&quot;#,##0.0,\)"/>
    <numFmt numFmtId="174" formatCode="_(&quot;$&quot;#,##0_)&quot;millions&quot;;\(&quot;$&quot;#,##0\)&quot; millions&quot;"/>
    <numFmt numFmtId="175" formatCode="&quot;$&quot;#,##0.0,,_);\(#,##0.0,,\);\-_);@_)"/>
    <numFmt numFmtId="176" formatCode="&quot;$&quot;#,##0.0,,_);[Red]\(&quot;$&quot;#,##0.0,,\)"/>
    <numFmt numFmtId="177" formatCode="&quot;$&quot;#,##0.00_)\ \ \ ;\(&quot;$&quot;#,##0.00\)\ \ \ "/>
    <numFmt numFmtId="178" formatCode="&quot;$&quot;#,##0.00&quot;*&quot;\ \ ;\(&quot;$&quot;#,##0.00\)&quot;*&quot;\ \ "/>
    <numFmt numFmtId="179" formatCode="&quot;$&quot;#,##0.00\A_)\ ;\(&quot;$&quot;#,##0.00\A\)\ \ "/>
    <numFmt numFmtId="180" formatCode="&quot;$&quot;@\ "/>
    <numFmt numFmtId="181" formatCode="d\.mmm"/>
    <numFmt numFmtId="182" formatCode="#,##0.0_);[Red]\(#,##0.0\)"/>
    <numFmt numFmtId="183" formatCode="#,##0.000_);[Red]\(#,##0.000\)"/>
    <numFmt numFmtId="184" formatCode="@&quot; ($)&quot;"/>
    <numFmt numFmtId="185" formatCode="@&quot; (%)&quot;"/>
    <numFmt numFmtId="186" formatCode="@&quot; (£)&quot;"/>
    <numFmt numFmtId="187" formatCode="@&quot; (¥)&quot;"/>
    <numFmt numFmtId="188" formatCode="@&quot; (€)&quot;"/>
    <numFmt numFmtId="189" formatCode="@&quot; (x)&quot;"/>
    <numFmt numFmtId="190" formatCode="0.0_)\%;\(0.0\)\%;0.0_)\%;@_)_%"/>
    <numFmt numFmtId="191" formatCode="#,##0.0_)_%;\(#,##0.0\)_%;0.0_)_%;@_)_%"/>
    <numFmt numFmtId="192" formatCode="&quot;$&quot;#,##0.0_);[Red]\(&quot;$&quot;#,##0.0\)"/>
    <numFmt numFmtId="193" formatCode="0.0000%"/>
    <numFmt numFmtId="194" formatCode="#,##0.0000"/>
    <numFmt numFmtId="195" formatCode="General_)"/>
    <numFmt numFmtId="196" formatCode="0.00_)"/>
    <numFmt numFmtId="197" formatCode="&quot;Sf &quot;#,##0_)"/>
    <numFmt numFmtId="198" formatCode="0.000%"/>
    <numFmt numFmtId="199" formatCode="&quot;$&quot;#,##0"/>
    <numFmt numFmtId="200" formatCode="#,##0.0000_);\(#,##0.0000\)"/>
    <numFmt numFmtId="201" formatCode=";;;"/>
    <numFmt numFmtId="202" formatCode="#,##0;[Red]\(#,###\)"/>
    <numFmt numFmtId="203" formatCode="0_);[Red]\(0\)"/>
    <numFmt numFmtId="204" formatCode="#,##0;\(#,###\)"/>
    <numFmt numFmtId="205" formatCode="0.000000"/>
    <numFmt numFmtId="206" formatCode="#,##0.0_);\(#,##0.0\)"/>
    <numFmt numFmtId="207" formatCode="#,##0.0_);\(#,##0.0\);#,##0.0_);@_)"/>
    <numFmt numFmtId="208" formatCode="#,##0_);\(#,##0\);#,##0_);@_)"/>
    <numFmt numFmtId="209" formatCode="&quot;$&quot;_(#,##0.00_);&quot;$&quot;\(#,##0.00\)"/>
    <numFmt numFmtId="210" formatCode="0.00000"/>
    <numFmt numFmtId="211" formatCode="_(* #,##0.0_);_(* \(#,##0.0\);_(* &quot;-&quot;??_);_(@_)"/>
    <numFmt numFmtId="212" formatCode="#,##0.0_)\x;\(#,##0.0\)\x"/>
    <numFmt numFmtId="213" formatCode="_(* #,##0.0_);_(* \(#,##0.0\);_(* &quot;-&quot;_);_(@_)"/>
    <numFmt numFmtId="214" formatCode="&quot;$&quot;##,#0_;\(&quot;$&quot;#,##0"/>
    <numFmt numFmtId="215" formatCode="0.000000000000000%"/>
    <numFmt numFmtId="216" formatCode="#,##0.0_)_x;\(#,##0.0\)_x"/>
    <numFmt numFmtId="217" formatCode="_(* #,##0.0000_);_(* \(#,##0.0000\);_(* &quot;-&quot;_);_(@_)"/>
    <numFmt numFmtId="218" formatCode="_(* #,##0.0_);_(* \(#,##0.0\);_(* &quot;-&quot;?_);_(@_)"/>
    <numFmt numFmtId="219" formatCode="0.00000000000000%"/>
    <numFmt numFmtId="220" formatCode="0.0_)\%;\(0.0\)\%"/>
    <numFmt numFmtId="221" formatCode="#,##0.000"/>
    <numFmt numFmtId="222" formatCode="0.0000"/>
    <numFmt numFmtId="223" formatCode="_(* #,##0.000_);_(* \(#,##0.000\);_(* &quot;-&quot;???_);_(@_)"/>
    <numFmt numFmtId="224" formatCode="#,##0.0_)_%;\(#,##0.0\)_%"/>
    <numFmt numFmtId="225" formatCode="_(* #,##0.000_);_(* \(#,##0.000\);_(* &quot;-&quot;??_);_(@_)"/>
    <numFmt numFmtId="226" formatCode="#,##0.0_);\(#,##0.0\);&quot;--&quot;"/>
    <numFmt numFmtId="227" formatCode="\£\ #,##0_);[Red]\(\£\ #,##0\)"/>
    <numFmt numFmtId="228" formatCode="\¥\ #,##0_);[Red]\(\¥\ #,##0\)"/>
    <numFmt numFmtId="229" formatCode="#,##0.000_);\(#,##0.000\)"/>
    <numFmt numFmtId="230" formatCode="&quot;$&quot;#,##0.00;\(&quot;$&quot;#,##0.0\)"/>
    <numFmt numFmtId="231" formatCode="#,##0.0,_);[Red]\(#,##0.0,\)"/>
    <numFmt numFmtId="232" formatCode="#,##0.0,,_);[Red]\(#,##0.0,,\)"/>
    <numFmt numFmtId="233" formatCode="_-* #,##0.00\ _F_-;\-* #,##0.00\ _F_-;_-* &quot;-&quot;??\ _F_-;_-@_-"/>
    <numFmt numFmtId="234" formatCode="_(* #,##0_);_(* \(#,##0\);_(* &quot;-&quot;??_);_(@_)"/>
    <numFmt numFmtId="235" formatCode="_(&quot;$&quot;* #,##0.00_);_(&quot;$&quot;* \(#,##0.00\);_(* &quot;-&quot;??_);_(@_)"/>
    <numFmt numFmtId="236" formatCode="&quot;$&quot;#,##0.00"/>
    <numFmt numFmtId="237" formatCode="&quot;Ann'l Incr= &quot;0.0%"/>
    <numFmt numFmtId="238" formatCode="0\ \ \ \ \ \ "/>
    <numFmt numFmtId="239" formatCode="&quot;$&quot;0.00_);\(&quot;$&quot;0.00\)"/>
    <numFmt numFmtId="240" formatCode="0.0%_);\(0.0\)"/>
    <numFmt numFmtId="241" formatCode="0.0\ \ \ \ \ _);\(0.0\)\ \ \ \ \ "/>
    <numFmt numFmtId="242" formatCode="0.0\x_);\(0.0\)\x"/>
    <numFmt numFmtId="243" formatCode="0.00\ \x\ \ _);\(0.00\)\ \x\ \ "/>
    <numFmt numFmtId="244" formatCode="0.00\ \ \ \ \ _);\(0.00\)\ \ \ \ \ "/>
    <numFmt numFmtId="245" formatCode="0.0\ \ \ _);\(0.0\)\ \ \ "/>
    <numFmt numFmtId="246" formatCode="#,##0_);\(#,##0\);\-_)"/>
    <numFmt numFmtId="247" formatCode="0.0%_);\(0.0%\);\-_)"/>
    <numFmt numFmtId="248" formatCode="0.00%_);\(0.00%\);\-_)"/>
    <numFmt numFmtId="249" formatCode="[Blue]&quot;$&quot;0.00_);[Blue]\(&quot;$&quot;0.00\)"/>
    <numFmt numFmtId="250" formatCode="[Blue]General"/>
    <numFmt numFmtId="251" formatCode="\•\ \ @"/>
    <numFmt numFmtId="252" formatCode="#,##0.00&quot; $&quot;;[Red]\-#,##0.00&quot; $&quot;"/>
    <numFmt numFmtId="253" formatCode="_-&quot;IR£&quot;* #,##0.00_-;\-&quot;IR£&quot;* #,##0.00_-;_-&quot;IR£&quot;* &quot;-&quot;??_-;_-@_-"/>
    <numFmt numFmtId="254" formatCode="#,##0\ &quot;F&quot;;\-#,##0\ &quot;F&quot;"/>
    <numFmt numFmtId="255" formatCode="0.000_)"/>
    <numFmt numFmtId="256" formatCode="&quot;DM&quot;#,##0;\-&quot;DM&quot;#,##0"/>
    <numFmt numFmtId="257" formatCode="_(* #,##0_);_(* \(#,##0\);_(* &quot;-&quot;?_);_(@_)"/>
    <numFmt numFmtId="258" formatCode="&quot;$&quot;#,##0.000_);[Red]\(&quot;$&quot;#,##0.000\)"/>
    <numFmt numFmtId="259" formatCode="_(&quot;$&quot;* #,##0.00_);_(&quot;$&quot;* \(#,##0.00\);_(&quot;$&quot;* &quot;-&quot;??_);_(@_)"/>
    <numFmt numFmtId="260" formatCode="&quot;$&quot;#,##0_);[Red]\(&quot;$&quot;#,##0\)"/>
    <numFmt numFmtId="261" formatCode="#,##0\ &quot;DM&quot;;\-#,##0\ &quot;DM&quot;"/>
    <numFmt numFmtId="262" formatCode="@\ \ \ \ \ "/>
    <numFmt numFmtId="263" formatCode="\ \ _•\–\ \ \ \ @"/>
    <numFmt numFmtId="264" formatCode="yyyy"/>
    <numFmt numFmtId="265" formatCode="0.0"/>
    <numFmt numFmtId="266" formatCode="_-* #,##0\ &quot;F&quot;_-;\-* #,##0\ &quot;F&quot;_-;_-* &quot;-&quot;\ &quot;F&quot;_-;_-@_-"/>
    <numFmt numFmtId="267" formatCode="&quot;$&quot;#,##0.00\A\ \ \ \ ;\(&quot;$&quot;#,##0.00\)\A\ \ \ \ "/>
    <numFmt numFmtId="268" formatCode="&quot;$&quot;#,##0.00&quot;E&quot;\ \ \ \ ;\(&quot;$&quot;#,##0.00\)&quot;E&quot;\ \ \ \ "/>
    <numFmt numFmtId="269" formatCode="#,##0.00_)\ \ \ \ \ ;\(#,##0.00\)\ \ \ \ \ "/>
    <numFmt numFmtId="270" formatCode="#,##0.00&quot;E&quot;\ \ \ \ ;\(#,##0.00&quot;E&quot;\)\ \ \ \ "/>
    <numFmt numFmtId="271" formatCode="###0"/>
    <numFmt numFmtId="272" formatCode="[Black][&gt;10]&quot;$&quot;#,##0_);[Red][&lt;0]\(#,##0\);[Blue]0.0%"/>
    <numFmt numFmtId="273" formatCode="#\ ???/???"/>
    <numFmt numFmtId="274" formatCode="#,###,##0.00;\(#,###,##0.00\)"/>
    <numFmt numFmtId="275" formatCode="&quot;$&quot;#,###,##0.00;\(&quot;$&quot;#,###,##0.00\)"/>
    <numFmt numFmtId="276" formatCode="#,##0.00%;\(#,##0.00%\)"/>
    <numFmt numFmtId="277" formatCode="&quot;$&quot;#,##0.00_)\ \ \ \ \ ;\(&quot;$&quot;#,##0.00\)\ \ \ \ \ "/>
    <numFmt numFmtId="278" formatCode="0%\ \ \ \ \ \ \ "/>
    <numFmt numFmtId="279" formatCode="#,##0.0"/>
    <numFmt numFmtId="280" formatCode="yyyy\ "/>
    <numFmt numFmtId="281" formatCode="&quot;0&quot;##0"/>
    <numFmt numFmtId="282" formatCode="#,##0;[Red]#,##0&quot;-&quot;"/>
    <numFmt numFmtId="283" formatCode="#,##0.00;[Red]#,##0.00&quot;-&quot;"/>
    <numFmt numFmtId="284" formatCode="_(&quot;$&quot;* #,##0_)\ &quot;millions&quot;;_(&quot;$&quot;* \(#,##0\)&quot; millions&quot;"/>
    <numFmt numFmtId="285" formatCode="&quot;$&quot;#,##0\ &quot;MM&quot;;\(&quot;$&quot;#,##0.00\ &quot;MM&quot;\)"/>
    <numFmt numFmtId="286" formatCode="_-* #,##0.00\ &quot;F&quot;_-;\-* #,##0.00\ &quot;F&quot;_-;_-* &quot;-&quot;??\ &quot;F&quot;_-;_-@_-"/>
    <numFmt numFmtId="287" formatCode="#,##0&quot; Mi&quot;"/>
    <numFmt numFmtId="288" formatCode="#,##0.00_)&quot; mills&quot;;[Red]\(#,##0.00\)&quot; mills&quot;"/>
    <numFmt numFmtId="289" formatCode="@&quot; MM&quot;"/>
    <numFmt numFmtId="290" formatCode="mmm\ \'yy"/>
    <numFmt numFmtId="291" formatCode="#,##0_)&quot;mo&quot;;[Red]\(#,##0\)&quot; mo&quot;"/>
    <numFmt numFmtId="292" formatCode="#,##0_)&quot;mo. end&quot;;[Red]\(#,##0\)"/>
    <numFmt numFmtId="293" formatCode="_(&quot;$&quot;* #,##0_);_(&quot;$&quot;* \(#,##0\);_(&quot;$&quot;* &quot;-&quot;_);_(@_)"/>
    <numFmt numFmtId="294" formatCode="#,##0.000\ ;\(#,##0.000\)"/>
    <numFmt numFmtId="295" formatCode="&quot;$&quot;#,##0.0_);&quot;$&quot;\(#,##0.0\)"/>
    <numFmt numFmtId="296" formatCode="#,##0;[Red]\(#,##0\)"/>
    <numFmt numFmtId="297" formatCode="#,##0\ ;\(#,##0\)"/>
    <numFmt numFmtId="298" formatCode="0.000000000"/>
    <numFmt numFmtId="299" formatCode="0.0\ "/>
    <numFmt numFmtId="300" formatCode="0.0%\ \ \ \ \ "/>
    <numFmt numFmtId="301" formatCode="d/m/yy\ h:mm"/>
    <numFmt numFmtId="302" formatCode="0.0%_);[Red]\(0.0%\)"/>
    <numFmt numFmtId="303" formatCode="0.00%_);[Red]\(0.00%\)"/>
    <numFmt numFmtId="304" formatCode="_(* #,##0%_);_(* \(#,##0%\);_(* &quot;-&quot;_);_(@_)"/>
    <numFmt numFmtId="305" formatCode="0.0%_);[Red]\(0.0%\);"/>
    <numFmt numFmtId="306" formatCode="#,##0.0_)&quot; %&quot;;[Red]\(#,##0.0\)&quot; %&quot;"/>
    <numFmt numFmtId="307" formatCode="#,##0.00_)&quot; %&quot;;[Red]\(#,##0.00\)&quot; %&quot;"/>
    <numFmt numFmtId="308" formatCode="&quot;$&quot;#\-?/?"/>
    <numFmt numFmtId="309" formatCode="0.00\ \ \ \ "/>
    <numFmt numFmtId="310" formatCode="@\ "/>
    <numFmt numFmtId="311" formatCode="&quot;$&quot;@"/>
    <numFmt numFmtId="312" formatCode="#,##0.00_ ;[Red]\-#,##0.00\ "/>
    <numFmt numFmtId="313" formatCode="_(_$* #,##0.0_)_x_%;_(_$* \(#,##0.0\)_x_%;_(_$* #,##0.0_)_x_%;_(_$* @_)_x_%"/>
    <numFmt numFmtId="314" formatCode="_(&quot;$&quot;* #,##0.0_)_x_%;_(&quot;$&quot;* \(#,##0.0\)_x_%;_(&quot;$&quot;* #,##0.0_)_x_%;_(_$* @_)_x_%"/>
    <numFmt numFmtId="315" formatCode="_(_$* #,##0.0\x_)_%;_(_$* \(#,##0.0\)\x_%;_(_$* #,##0.0_)\x_%;_(_$* @_)_x_%"/>
    <numFmt numFmtId="316" formatCode="_(_$* #,##0.0\%_x_);_(_$* \(#,##0.0\)\%_x;_(_$* #,##0.0_)\%_x;_(_$* @_)_x_%"/>
    <numFmt numFmtId="317" formatCode="#,##0.00\ &quot;F&quot;;[Red]\-#,##0.00\ &quot;F&quot;"/>
    <numFmt numFmtId="318" formatCode="#\ ?/16"/>
    <numFmt numFmtId="319" formatCode="_-* #,##0\ _F_-;\-* #,##0\ _F_-;_-* &quot;-&quot;\ _F_-;_-@_-"/>
    <numFmt numFmtId="320" formatCode="#,##0&quot; Dys&quot;"/>
    <numFmt numFmtId="321" formatCode="#,##0.0&quot; Dys&quot;"/>
    <numFmt numFmtId="322" formatCode="0.000"/>
    <numFmt numFmtId="323" formatCode="0.0%;\(0.0%\)"/>
    <numFmt numFmtId="324" formatCode="0.0&quot;p&quot;;\(0.0&quot;p&quot;\)"/>
    <numFmt numFmtId="325" formatCode="#,##0;\(#,##0\)"/>
    <numFmt numFmtId="326" formatCode="&quot;£&quot;0&quot;bn&quot;;\(&quot;£&quot;0&quot;bn&quot;\)"/>
    <numFmt numFmtId="327" formatCode="0&quot;p&quot;;\(0&quot;p&quot;\)"/>
    <numFmt numFmtId="328" formatCode="0%;\(0%\)"/>
    <numFmt numFmtId="329" formatCode="d\.mm\.yy;@"/>
    <numFmt numFmtId="330" formatCode="0.0%;\(0.0%\);&quot;-&quot;"/>
    <numFmt numFmtId="331" formatCode="0%;\(0%\);&quot;-&quot;"/>
    <numFmt numFmtId="332" formatCode="#,##0.0,;\(#,##0.0,\);&quot;-&quot;"/>
    <numFmt numFmtId="333" formatCode="#,##0.0\p;\(#,##0.0\p\);&quot;-&quot;"/>
    <numFmt numFmtId="334" formatCode="#,##0.0;\(#,##0.0\);&quot;-&quot;"/>
    <numFmt numFmtId="335" formatCode="0.00%;\(0.00%\);&quot;-&quot;"/>
    <numFmt numFmtId="336" formatCode="dd\-mmm\-yyyy"/>
    <numFmt numFmtId="337" formatCode="0;\(0\)"/>
    <numFmt numFmtId="338" formatCode="#0.0,;\(#0.0,\);&quot;-&quot;"/>
    <numFmt numFmtId="339" formatCode="#,##0.0&quot;p&quot;;\(#,##0.0&quot;p&quot;\);&quot;-&quot;"/>
    <numFmt numFmtId="340" formatCode="#,##0.0,;\(#,##0\);&quot;-&quot;"/>
    <numFmt numFmtId="341" formatCode="#,##0.0,;\(#,##0.0,\)"/>
    <numFmt numFmtId="342" formatCode="#,##0.0,"/>
    <numFmt numFmtId="343" formatCode="#,##0.0;\(#,##0.0\)"/>
    <numFmt numFmtId="344" formatCode="#,##0\p;\(#,##0\p\);&quot;-&quot;"/>
    <numFmt numFmtId="345" formatCode="#,##0.0,_);[Red]\(&quot;$&quot;#,##0.0,\)"/>
    <numFmt numFmtId="346" formatCode="_-* #,##0.0,;\-* #,##0.0,;_-* &quot;-&quot;??_-;_-@_-"/>
    <numFmt numFmtId="347" formatCode="#,##0,;\(#,##0,\);&quot;-&quot;"/>
    <numFmt numFmtId="348" formatCode="#,##0_);\(#,##0\);&quot;-&quot;"/>
    <numFmt numFmtId="349" formatCode="#,##0.0,&quot;&quot;;&quot;£&quot;\(#,##0.0,&quot;bn&quot;\);&quot;-&quot;"/>
    <numFmt numFmtId="350" formatCode="0;\(0\);&quot;-&quot;"/>
    <numFmt numFmtId="351" formatCode="#,###;\(0\);&quot;-&quot;"/>
    <numFmt numFmtId="352" formatCode="0.0%;\(0.0,\);&quot;-&quot;"/>
    <numFmt numFmtId="353" formatCode="0.0,"/>
    <numFmt numFmtId="354" formatCode="0%;\(0,\);&quot;-&quot;"/>
    <numFmt numFmtId="355" formatCode="0.0%;\(0.0%\)\ \ "/>
    <numFmt numFmtId="356" formatCode="#,##0.0&quot;m&quot;"/>
    <numFmt numFmtId="357" formatCode="#,##0,;\-#,##0,"/>
    <numFmt numFmtId="358" formatCode="#,##0.0,_);\(#,##0.0,\)"/>
    <numFmt numFmtId="359" formatCode="0&quot;bps&quot;"/>
    <numFmt numFmtId="360" formatCode="0%;\(0%\);\-"/>
    <numFmt numFmtId="361" formatCode="0.0%\);\(0.0%\)"/>
    <numFmt numFmtId="362" formatCode="_-* #,##0.00;\-* #,##0.00;_-* &quot;-&quot;??_-;_-@_-"/>
    <numFmt numFmtId="363" formatCode="_-* #,##0;\-* #,##0;_-* &quot;-&quot;??_-;_-@_-"/>
    <numFmt numFmtId="364" formatCode="#,##0;\(#,##0\);\-"/>
    <numFmt numFmtId="365" formatCode="_-* #,##0_-;\-* #,##0_-;_-* &quot;-&quot;??_-;_-@_-"/>
    <numFmt numFmtId="366" formatCode="dd\.mm\.yy"/>
  </numFmts>
  <fonts count="40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Geneva"/>
      <family val="2"/>
    </font>
    <font>
      <sz val="10"/>
      <name val="GillSans"/>
      <family val="2"/>
    </font>
    <font>
      <sz val="10"/>
      <color indexed="12"/>
      <name val="Arial"/>
      <family val="2"/>
    </font>
    <font>
      <sz val="10"/>
      <name val="Times New Roman"/>
      <family val="1"/>
    </font>
    <font>
      <b/>
      <sz val="8"/>
      <name val="Helv"/>
      <family val="2"/>
    </font>
    <font>
      <b/>
      <sz val="8"/>
      <name val="Helvetica"/>
      <family val="2"/>
    </font>
    <font>
      <sz val="10"/>
      <name val="Univers (WN)"/>
      <family val="2"/>
    </font>
    <font>
      <sz val="9"/>
      <name val="Arial"/>
      <family val="2"/>
    </font>
    <font>
      <sz val="12"/>
      <name val="Arial"/>
      <family val="2"/>
    </font>
    <font>
      <sz val="10"/>
      <name val="Book Antiqua"/>
      <family val="1"/>
    </font>
    <font>
      <sz val="10"/>
      <name val="MS ??"/>
      <family val="1"/>
    </font>
    <font>
      <sz val="11"/>
      <name val="??"/>
      <family val="1"/>
    </font>
    <font>
      <u/>
      <sz val="8.4"/>
      <color indexed="12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sz val="14"/>
      <name val="明朝"/>
      <family val="1"/>
    </font>
    <font>
      <sz val="11"/>
      <name val="ＭＳ Ｐゴシック"/>
      <family val="2"/>
    </font>
    <font>
      <sz val="12"/>
      <name val="Osaka"/>
      <family val="3"/>
    </font>
    <font>
      <sz val="12"/>
      <name val="細明朝体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Terminal"/>
      <family val="3"/>
    </font>
    <font>
      <sz val="10"/>
      <name val="標準ゴシック"/>
      <family val="3"/>
    </font>
    <font>
      <sz val="11"/>
      <name val="明朝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Helv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sz val="9"/>
      <color indexed="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sz val="10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4"/>
      <name val="AngsanaUPC"/>
      <family val="1"/>
    </font>
    <font>
      <sz val="9"/>
      <name val="Geneva"/>
      <family val="2"/>
    </font>
    <font>
      <sz val="10"/>
      <name val="AA Condensed"/>
      <family val="2"/>
    </font>
    <font>
      <sz val="10"/>
      <name val="AA Normal"/>
      <family val="2"/>
    </font>
    <font>
      <sz val="12"/>
      <name val="¹ÙÅÁÃ¼"/>
      <family val="1"/>
    </font>
    <font>
      <sz val="12"/>
      <name val="¹UAAA¼"/>
      <family val="3"/>
    </font>
    <font>
      <sz val="8"/>
      <name val="Times New Roman"/>
      <family val="1"/>
    </font>
    <font>
      <sz val="9"/>
      <name val="Times New Roman"/>
      <family val="1"/>
    </font>
    <font>
      <sz val="11"/>
      <color indexed="20"/>
      <name val="Calibri"/>
      <family val="2"/>
    </font>
    <font>
      <b/>
      <sz val="14"/>
      <color indexed="9"/>
      <name val="MS Sans Serif"/>
      <family val="2"/>
    </font>
    <font>
      <b/>
      <sz val="10"/>
      <color indexed="9"/>
      <name val="MS Sans Serif"/>
      <family val="2"/>
    </font>
    <font>
      <sz val="8"/>
      <color indexed="8"/>
      <name val="Times New Roman"/>
      <family val="1"/>
    </font>
    <font>
      <sz val="8"/>
      <name val="Tms Rmn"/>
      <family val="2"/>
    </font>
    <font>
      <sz val="8"/>
      <name val="Times"/>
      <family val="1"/>
    </font>
    <font>
      <sz val="8"/>
      <color indexed="12"/>
      <name val="Times New Roman"/>
      <family val="1"/>
    </font>
    <font>
      <b/>
      <sz val="11"/>
      <color indexed="18"/>
      <name val="Times New Roman"/>
      <family val="1"/>
    </font>
    <font>
      <sz val="12"/>
      <name val="Tms Rmn"/>
      <family val="2"/>
    </font>
    <font>
      <b/>
      <sz val="12"/>
      <name val="Times New Roman"/>
      <family val="1"/>
    </font>
    <font>
      <sz val="11"/>
      <name val="Arial Narrow"/>
      <family val="2"/>
    </font>
    <font>
      <b/>
      <sz val="14"/>
      <color indexed="8"/>
      <name val="Times New Roman"/>
      <family val="1"/>
    </font>
    <font>
      <sz val="12"/>
      <name val="System"/>
      <family val="3"/>
    </font>
    <font>
      <sz val="10"/>
      <name val="±¼¸²Ã¼"/>
      <family val="3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b/>
      <sz val="11"/>
      <color indexed="52"/>
      <name val="Calibri"/>
      <family val="2"/>
    </font>
    <font>
      <b/>
      <sz val="8"/>
      <color indexed="32"/>
      <name val="Arial"/>
      <family val="2"/>
    </font>
    <font>
      <b/>
      <sz val="11"/>
      <color indexed="9"/>
      <name val="Calibri"/>
      <family val="2"/>
    </font>
    <font>
      <b/>
      <sz val="11"/>
      <name val="Times New Roman"/>
      <family val="1"/>
    </font>
    <font>
      <sz val="10"/>
      <name val="Courier New"/>
      <family val="3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Barclays Sans"/>
      <family val="2"/>
    </font>
    <font>
      <sz val="11"/>
      <name val="Tms Rmn"/>
      <family val="1"/>
    </font>
    <font>
      <b/>
      <sz val="8"/>
      <name val="Times New Roman"/>
      <family val="1"/>
    </font>
    <font>
      <sz val="10"/>
      <name val="BERNHARD"/>
      <family val="2"/>
    </font>
    <font>
      <sz val="12"/>
      <name val="Helv"/>
      <family val="2"/>
    </font>
    <font>
      <i/>
      <sz val="9"/>
      <name val="Arial"/>
      <family val="2"/>
    </font>
    <font>
      <sz val="10"/>
      <color indexed="8"/>
      <name val="Times New Roman"/>
      <family val="1"/>
    </font>
    <font>
      <sz val="10"/>
      <name val="MS Serif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sz val="10"/>
      <color indexed="9"/>
      <name val="MS Sans Serif"/>
      <family val="2"/>
    </font>
    <font>
      <sz val="8"/>
      <color indexed="18"/>
      <name val="Times New Roman"/>
      <family val="1"/>
    </font>
    <font>
      <b/>
      <i/>
      <strike/>
      <sz val="12"/>
      <color indexed="48"/>
      <name val="Arial"/>
      <family val="2"/>
    </font>
    <font>
      <sz val="8.5"/>
      <name val="MS Sans Serif"/>
      <family val="2"/>
    </font>
    <font>
      <sz val="8"/>
      <color indexed="9"/>
      <name val="Arial"/>
      <family val="2"/>
    </font>
    <font>
      <b/>
      <sz val="7"/>
      <color indexed="12"/>
      <name val="Helvetica"/>
      <family val="2"/>
    </font>
    <font>
      <sz val="1"/>
      <color indexed="8"/>
      <name val="Courier"/>
      <family val="3"/>
    </font>
    <font>
      <b/>
      <sz val="8"/>
      <name val="Arial Narrow"/>
      <family val="2"/>
    </font>
    <font>
      <b/>
      <sz val="1"/>
      <color indexed="8"/>
      <name val="Courier"/>
      <family val="3"/>
    </font>
    <font>
      <sz val="10"/>
      <color indexed="16"/>
      <name val="MS Serif"/>
      <family val="1"/>
    </font>
    <font>
      <i/>
      <strike/>
      <sz val="12"/>
      <color indexed="40"/>
      <name val="Arial"/>
      <family val="2"/>
    </font>
    <font>
      <i/>
      <sz val="11"/>
      <color indexed="23"/>
      <name val="Calibri"/>
      <family val="2"/>
    </font>
    <font>
      <sz val="14"/>
      <name val="Times"/>
      <family val="1"/>
    </font>
    <font>
      <sz val="10"/>
      <color indexed="14"/>
      <name val="Arial"/>
      <family val="2"/>
    </font>
    <font>
      <sz val="11"/>
      <color indexed="10"/>
      <name val="Arial"/>
      <family val="2"/>
    </font>
    <font>
      <sz val="10"/>
      <color indexed="0"/>
      <name val="Arial"/>
      <family val="2"/>
    </font>
    <font>
      <b/>
      <sz val="18"/>
      <name val="Times New Roman"/>
      <family val="1"/>
    </font>
    <font>
      <sz val="9"/>
      <name val="Arial Narrow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sz val="9"/>
      <name val="Futura UBS Bk"/>
      <family val="2"/>
    </font>
    <font>
      <b/>
      <u/>
      <sz val="10"/>
      <name val="Geneva"/>
      <family val="2"/>
    </font>
    <font>
      <b/>
      <sz val="7"/>
      <name val="Arial"/>
      <family val="2"/>
    </font>
    <font>
      <b/>
      <sz val="10"/>
      <name val="MS Sans Serif"/>
      <family val="2"/>
    </font>
    <font>
      <b/>
      <sz val="6"/>
      <name val="Arial"/>
      <family val="2"/>
    </font>
    <font>
      <b/>
      <u/>
      <sz val="11"/>
      <color indexed="37"/>
      <name val="Arial"/>
      <family val="2"/>
    </font>
    <font>
      <b/>
      <sz val="12"/>
      <name val="Tms Rm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6"/>
      <name val="Palatino"/>
      <family val="1"/>
    </font>
    <font>
      <b/>
      <sz val="8"/>
      <name val="MS Sans Serif"/>
      <family val="2"/>
    </font>
    <font>
      <sz val="10"/>
      <color indexed="9"/>
      <name val="Helv"/>
      <family val="2"/>
    </font>
    <font>
      <b/>
      <sz val="7"/>
      <color indexed="8"/>
      <name val="Tms Rmn"/>
      <family val="2"/>
    </font>
    <font>
      <sz val="7"/>
      <color indexed="8"/>
      <name val="Tms Rmn"/>
      <family val="2"/>
    </font>
    <font>
      <u/>
      <sz val="10"/>
      <color indexed="18"/>
      <name val="Arial"/>
      <family val="2"/>
    </font>
    <font>
      <u/>
      <sz val="10"/>
      <color indexed="20"/>
      <name val="Arial"/>
      <family val="2"/>
    </font>
    <font>
      <u/>
      <sz val="9"/>
      <color indexed="12"/>
      <name val="Times New Roman"/>
      <family val="1"/>
    </font>
    <font>
      <u/>
      <sz val="8"/>
      <color indexed="12"/>
      <name val="Barclays Sans"/>
      <family val="2"/>
    </font>
    <font>
      <sz val="10"/>
      <color indexed="12"/>
      <name val="MS Sans Serif"/>
      <family val="2"/>
    </font>
    <font>
      <sz val="11"/>
      <color indexed="21"/>
      <name val="Arial"/>
      <family val="2"/>
    </font>
    <font>
      <sz val="8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Helv"/>
      <family val="2"/>
    </font>
    <font>
      <sz val="10"/>
      <color indexed="12"/>
      <name val="CG Times (WN)"/>
      <family val="2"/>
    </font>
    <font>
      <sz val="11"/>
      <color indexed="52"/>
      <name val="Calibri"/>
      <family val="2"/>
    </font>
    <font>
      <sz val="12"/>
      <color indexed="9"/>
      <name val="Helv"/>
      <family val="2"/>
    </font>
    <font>
      <b/>
      <sz val="10"/>
      <color indexed="62"/>
      <name val="Times New Roman"/>
      <family val="1"/>
    </font>
    <font>
      <sz val="10"/>
      <name val="LucidaSans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2"/>
    </font>
    <font>
      <b/>
      <i/>
      <sz val="16"/>
      <name val="Helv"/>
      <family val="2"/>
    </font>
    <font>
      <b/>
      <sz val="10"/>
      <name val="Helv"/>
      <family val="2"/>
    </font>
    <font>
      <sz val="10"/>
      <name val="Palatino"/>
      <family val="1"/>
    </font>
    <font>
      <i/>
      <sz val="8"/>
      <name val="Times New Roman"/>
      <family val="1"/>
    </font>
    <font>
      <b/>
      <sz val="8.5"/>
      <name val="MS Sans Serif"/>
      <family val="2"/>
    </font>
    <font>
      <sz val="11"/>
      <name val="‚l‚r –¾’©"/>
      <family val="2"/>
    </font>
    <font>
      <b/>
      <sz val="8.5"/>
      <color indexed="12"/>
      <name val="MS Sans Serif"/>
      <family val="2"/>
    </font>
    <font>
      <i/>
      <strike/>
      <sz val="12"/>
      <color indexed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16"/>
      <name val="Helvetica-Black"/>
      <family val="2"/>
    </font>
    <font>
      <sz val="12"/>
      <color indexed="8"/>
      <name val="Times New Roman"/>
      <family val="1"/>
    </font>
    <font>
      <sz val="12"/>
      <name val="Times"/>
      <family val="1"/>
    </font>
    <font>
      <sz val="6"/>
      <color indexed="0"/>
      <name val="Arial"/>
      <family val="2"/>
    </font>
    <font>
      <sz val="9"/>
      <color indexed="12"/>
      <name val="Arial"/>
      <family val="2"/>
    </font>
    <font>
      <strike/>
      <sz val="12"/>
      <color indexed="46"/>
      <name val="Arial"/>
      <family val="2"/>
    </font>
    <font>
      <b/>
      <u/>
      <sz val="10"/>
      <name val="Arial"/>
      <family val="2"/>
    </font>
    <font>
      <u/>
      <sz val="10"/>
      <name val="GillSans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i/>
      <sz val="10"/>
      <color indexed="12"/>
      <name val="Arial"/>
      <family val="2"/>
    </font>
    <font>
      <sz val="12"/>
      <color indexed="17"/>
      <name val="Arial"/>
      <family val="2"/>
    </font>
    <font>
      <i/>
      <sz val="8"/>
      <color indexed="14"/>
      <name val="Arial"/>
      <family val="2"/>
    </font>
    <font>
      <sz val="8"/>
      <name val="Wingdings"/>
      <family val="2"/>
      <charset val="2"/>
    </font>
    <font>
      <sz val="8"/>
      <color indexed="16"/>
      <name val="Century Schoolbook"/>
      <family val="1"/>
    </font>
    <font>
      <sz val="7"/>
      <name val="Arial"/>
      <family val="2"/>
    </font>
    <font>
      <sz val="9.5"/>
      <color indexed="23"/>
      <name val="Helvetica-Black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color indexed="56"/>
      <name val="Arial"/>
      <family val="2"/>
    </font>
    <font>
      <i/>
      <sz val="12"/>
      <color indexed="8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10"/>
      <color indexed="12"/>
      <name val="Arial"/>
      <family val="2"/>
    </font>
    <font>
      <b/>
      <i/>
      <sz val="10"/>
      <name val="Times New Roman"/>
      <family val="1"/>
    </font>
    <font>
      <sz val="10"/>
      <name val="SG LucidaT"/>
      <family val="2"/>
    </font>
    <font>
      <b/>
      <sz val="10"/>
      <name val="SWISS"/>
      <family val="2"/>
    </font>
    <font>
      <u/>
      <sz val="11"/>
      <name val="Times New Roman"/>
      <family val="1"/>
    </font>
    <font>
      <i/>
      <sz val="9"/>
      <color indexed="12"/>
      <name val="Arial"/>
      <family val="2"/>
    </font>
    <font>
      <sz val="8"/>
      <name val="MS Sans Serif"/>
      <family val="2"/>
    </font>
    <font>
      <b/>
      <sz val="8"/>
      <color indexed="11"/>
      <name val="MS Sans Serif"/>
      <family val="2"/>
    </font>
    <font>
      <strike/>
      <sz val="10"/>
      <name val="Arial"/>
      <family val="2"/>
    </font>
    <font>
      <b/>
      <sz val="13"/>
      <color indexed="8"/>
      <name val="Verdana"/>
      <family val="2"/>
    </font>
    <font>
      <b/>
      <sz val="12"/>
      <color indexed="8"/>
      <name val="Verdana"/>
      <family val="2"/>
    </font>
    <font>
      <b/>
      <sz val="10"/>
      <color indexed="9"/>
      <name val="Arial"/>
      <family val="2"/>
    </font>
    <font>
      <b/>
      <u val="singleAccounting"/>
      <sz val="8"/>
      <color indexed="8"/>
      <name val="Verdana"/>
      <family val="2"/>
    </font>
    <font>
      <b/>
      <sz val="8"/>
      <color indexed="9"/>
      <name val="Verdana"/>
      <family val="2"/>
    </font>
    <font>
      <b/>
      <u val="singleAccounting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2"/>
      <color indexed="9"/>
      <name val="Symbol"/>
      <family val="1"/>
    </font>
    <font>
      <b/>
      <sz val="12"/>
      <color indexed="0"/>
      <name val="Times New Roman"/>
      <family val="1"/>
    </font>
    <font>
      <sz val="10"/>
      <color indexed="0"/>
      <name val="Times New Roman"/>
      <family val="1"/>
    </font>
    <font>
      <b/>
      <u/>
      <sz val="14"/>
      <color indexed="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2"/>
    </font>
    <font>
      <b/>
      <sz val="10"/>
      <name val="Palatino"/>
      <family val="1"/>
    </font>
    <font>
      <sz val="9"/>
      <name val="Helvetica-Black"/>
      <family val="2"/>
    </font>
    <font>
      <sz val="7"/>
      <name val="Palatino"/>
      <family val="1"/>
    </font>
    <font>
      <b/>
      <sz val="12"/>
      <name val="GillSans"/>
      <family val="2"/>
    </font>
    <font>
      <sz val="10"/>
      <name val="Frutiger 45 Light"/>
      <family val="2"/>
    </font>
    <font>
      <sz val="12"/>
      <color indexed="8"/>
      <name val="Palatino"/>
      <family val="1"/>
    </font>
    <font>
      <sz val="11"/>
      <color indexed="8"/>
      <name val="Helvetica-Black"/>
      <family val="2"/>
    </font>
    <font>
      <u/>
      <sz val="11"/>
      <name val="GillSans"/>
      <family val="2"/>
    </font>
    <font>
      <sz val="10"/>
      <color indexed="38"/>
      <name val="Arial"/>
      <family val="2"/>
    </font>
    <font>
      <i/>
      <strike/>
      <sz val="12"/>
      <color indexed="48"/>
      <name val="Arial"/>
      <family val="2"/>
    </font>
    <font>
      <sz val="11"/>
      <color indexed="10"/>
      <name val="Calibri"/>
      <family val="2"/>
    </font>
    <font>
      <sz val="12"/>
      <name val="นูลมรผ"/>
      <family val="2"/>
    </font>
    <font>
      <sz val="12"/>
      <name val="新細明體"/>
      <family val="2"/>
    </font>
    <font>
      <sz val="12"/>
      <name val="ＭＳ 明朝"/>
      <family val="1"/>
    </font>
    <font>
      <sz val="11"/>
      <name val="標準ゴシック"/>
      <family val="3"/>
    </font>
    <font>
      <sz val="8"/>
      <name val="Expert Sans Regular"/>
      <family val="2"/>
    </font>
    <font>
      <sz val="10"/>
      <name val="Barclays Serif"/>
      <family val="2"/>
    </font>
    <font>
      <b/>
      <sz val="8"/>
      <name val="Expert Sans Regular"/>
      <family val="2"/>
    </font>
    <font>
      <b/>
      <sz val="8"/>
      <color indexed="8"/>
      <name val="Expert Sans Regular"/>
      <family val="2"/>
    </font>
    <font>
      <sz val="8"/>
      <color indexed="8"/>
      <name val="Expert Sans Regular"/>
      <family val="2"/>
    </font>
    <font>
      <sz val="8"/>
      <color indexed="8"/>
      <name val="Barclays Sans"/>
      <family val="2"/>
    </font>
    <font>
      <sz val="8"/>
      <color indexed="9"/>
      <name val="Barclays Sans"/>
      <family val="2"/>
    </font>
    <font>
      <b/>
      <sz val="8"/>
      <color indexed="9"/>
      <name val="Barclays Sans"/>
      <family val="2"/>
    </font>
    <font>
      <b/>
      <sz val="8"/>
      <color indexed="8"/>
      <name val="Barclays Sans"/>
      <family val="2"/>
    </font>
    <font>
      <sz val="8"/>
      <color indexed="10"/>
      <name val="Barclays Sans"/>
      <family val="2"/>
    </font>
    <font>
      <sz val="8"/>
      <color indexed="20"/>
      <name val="Barclays Sans"/>
      <family val="2"/>
    </font>
    <font>
      <b/>
      <sz val="8"/>
      <color indexed="52"/>
      <name val="Barclays Sans"/>
      <family val="2"/>
    </font>
    <font>
      <i/>
      <sz val="8"/>
      <color indexed="23"/>
      <name val="Barclays Sans"/>
      <family val="2"/>
    </font>
    <font>
      <sz val="8"/>
      <color indexed="17"/>
      <name val="Barclays Sans"/>
      <family val="2"/>
    </font>
    <font>
      <b/>
      <sz val="15"/>
      <color indexed="56"/>
      <name val="Barclays Sans"/>
      <family val="2"/>
    </font>
    <font>
      <b/>
      <sz val="13"/>
      <color indexed="56"/>
      <name val="Barclays Sans"/>
      <family val="2"/>
    </font>
    <font>
      <b/>
      <sz val="11"/>
      <color indexed="56"/>
      <name val="Barclays Sans"/>
      <family val="2"/>
    </font>
    <font>
      <sz val="8"/>
      <color indexed="62"/>
      <name val="Barclays Sans"/>
      <family val="2"/>
    </font>
    <font>
      <sz val="8"/>
      <color indexed="52"/>
      <name val="Barclays Sans"/>
      <family val="2"/>
    </font>
    <font>
      <sz val="8"/>
      <color indexed="60"/>
      <name val="Barclays Sans"/>
      <family val="2"/>
    </font>
    <font>
      <b/>
      <sz val="8"/>
      <color indexed="63"/>
      <name val="Barclays Sans"/>
      <family val="2"/>
    </font>
    <font>
      <b/>
      <sz val="18"/>
      <color indexed="56"/>
      <name val="Cambria"/>
      <family val="2"/>
    </font>
    <font>
      <sz val="14"/>
      <name val="Times New Roman"/>
      <family val="1"/>
    </font>
    <font>
      <b/>
      <i/>
      <sz val="8"/>
      <name val="Times New Roman"/>
      <family val="1"/>
    </font>
    <font>
      <sz val="10"/>
      <name val="Verdana"/>
      <family val="2"/>
    </font>
    <font>
      <u/>
      <sz val="10"/>
      <color indexed="12"/>
      <name val="Verdana"/>
      <family val="2"/>
    </font>
    <font>
      <sz val="11"/>
      <color indexed="8"/>
      <name val="?? ?????"/>
      <family val="3"/>
    </font>
    <font>
      <sz val="11"/>
      <color indexed="8"/>
      <name val="‚l‚r ‚oƒSƒVƒbƒN"/>
      <family val="3"/>
    </font>
    <font>
      <sz val="9"/>
      <color indexed="8"/>
      <name val="lr oSVbN"/>
      <family val="3"/>
    </font>
    <font>
      <sz val="12"/>
      <name val="Palatino"/>
      <family val="1"/>
    </font>
    <font>
      <b/>
      <sz val="8"/>
      <color indexed="9"/>
      <name val="Arial"/>
      <family val="2"/>
    </font>
    <font>
      <b/>
      <sz val="9"/>
      <color indexed="12"/>
      <name val="Arial"/>
      <family val="2"/>
    </font>
    <font>
      <sz val="10"/>
      <color indexed="12"/>
      <name val="Times New Roman"/>
      <family val="1"/>
    </font>
    <font>
      <b/>
      <sz val="8"/>
      <name val="CorporateSBQ"/>
      <family val="2"/>
    </font>
    <font>
      <sz val="8"/>
      <name val="Palatino"/>
      <family val="1"/>
    </font>
    <font>
      <sz val="10"/>
      <color indexed="23"/>
      <name val="Arial"/>
      <family val="2"/>
    </font>
    <font>
      <sz val="8"/>
      <color indexed="9"/>
      <name val="Tahoma"/>
      <family val="2"/>
    </font>
    <font>
      <b/>
      <sz val="9.5"/>
      <color indexed="10"/>
      <name val="MS Sans Serif"/>
      <family val="2"/>
    </font>
    <font>
      <b/>
      <sz val="12"/>
      <name val="Bookman Old Style"/>
      <family val="1"/>
    </font>
    <font>
      <b/>
      <sz val="9"/>
      <color indexed="23"/>
      <name val="Arial"/>
      <family val="2"/>
    </font>
    <font>
      <sz val="10"/>
      <color indexed="9"/>
      <name val="Arial"/>
      <family val="2"/>
    </font>
    <font>
      <sz val="10"/>
      <color indexed="63"/>
      <name val="Arial"/>
      <family val="2"/>
    </font>
    <font>
      <sz val="8"/>
      <name val="Helvetica 55 Roman"/>
      <family val="2"/>
    </font>
    <font>
      <sz val="10"/>
      <color indexed="24"/>
      <name val="Arial"/>
      <family val="2"/>
    </font>
    <font>
      <sz val="8"/>
      <color indexed="12"/>
      <name val="Tahoma"/>
      <family val="2"/>
    </font>
    <font>
      <sz val="8"/>
      <color indexed="9"/>
      <name val="Helv"/>
      <family val="2"/>
    </font>
    <font>
      <b/>
      <sz val="10"/>
      <name val="MS Serif"/>
      <family val="1"/>
    </font>
    <font>
      <sz val="8"/>
      <name val="Tahoma"/>
      <family val="2"/>
    </font>
    <font>
      <i/>
      <sz val="10"/>
      <color indexed="10"/>
      <name val="Arial"/>
      <family val="2"/>
    </font>
    <font>
      <sz val="9"/>
      <name val="NewsGoth Lt BT"/>
      <family val="2"/>
    </font>
    <font>
      <sz val="9"/>
      <name val="NewsGoth Dm BT"/>
      <family val="2"/>
    </font>
    <font>
      <sz val="10"/>
      <name val="NewsGoth Dm BT"/>
      <family val="2"/>
    </font>
    <font>
      <b/>
      <sz val="12"/>
      <name val="NewsGoth BT"/>
      <family val="2"/>
    </font>
    <font>
      <sz val="9"/>
      <name val="NewsGoth BT"/>
      <family val="2"/>
    </font>
    <font>
      <sz val="7.5"/>
      <name val="NewsGoth Lt BT"/>
      <family val="2"/>
    </font>
    <font>
      <sz val="8"/>
      <name val="CorporateSBQ"/>
      <family val="2"/>
    </font>
    <font>
      <sz val="7"/>
      <name val="Times New Roman"/>
      <family val="1"/>
    </font>
    <font>
      <sz val="10"/>
      <color indexed="10"/>
      <name val="Arial"/>
      <family val="2"/>
    </font>
    <font>
      <b/>
      <sz val="10"/>
      <name val="Expert Sans Regular"/>
      <family val="2"/>
    </font>
    <font>
      <sz val="10"/>
      <name val="Arial"/>
      <family val="2"/>
    </font>
    <font>
      <b/>
      <sz val="12"/>
      <name val="Expert Sans Regular"/>
      <family val="2"/>
    </font>
    <font>
      <sz val="11"/>
      <color indexed="62"/>
      <name val="Calibri"/>
      <family val="2"/>
    </font>
    <font>
      <sz val="8"/>
      <color theme="1"/>
      <name val="Expert Sans Regular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u/>
      <sz val="8"/>
      <name val="Expert Sans Regular"/>
      <family val="2"/>
    </font>
    <font>
      <sz val="8"/>
      <name val="Wingdings"/>
      <family val="2"/>
    </font>
    <font>
      <b/>
      <sz val="8"/>
      <color rgb="FF00B0F0"/>
      <name val="Expert Sans Regular"/>
      <family val="2"/>
    </font>
    <font>
      <sz val="8"/>
      <color rgb="FF00B0F0"/>
      <name val="Expert Sans Regular"/>
      <family val="2"/>
    </font>
    <font>
      <sz val="8"/>
      <color rgb="FF000000"/>
      <name val="Expert Sans Regular"/>
      <family val="2"/>
    </font>
    <font>
      <b/>
      <sz val="8"/>
      <color rgb="FF000000"/>
      <name val="Expert Sans Regular"/>
      <family val="2"/>
    </font>
    <font>
      <b/>
      <sz val="10"/>
      <color rgb="FF000000"/>
      <name val="Expert Sans Regular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2"/>
      <color rgb="FF00B0F0"/>
      <name val="Expert Sans Regular"/>
      <family val="2"/>
    </font>
    <font>
      <sz val="10"/>
      <color rgb="FF00B0F0"/>
      <name val="Arial"/>
      <family val="2"/>
    </font>
    <font>
      <b/>
      <sz val="11"/>
      <color rgb="FF00B0F0"/>
      <name val="Expert Sans Regular"/>
      <family val="2"/>
    </font>
    <font>
      <b/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000000"/>
      <name val="Expert Sans Regular"/>
      <family val="2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vertAlign val="superscript"/>
      <sz val="8"/>
      <color rgb="FF000000"/>
      <name val="Expert Sans Regular"/>
      <family val="2"/>
    </font>
    <font>
      <b/>
      <sz val="8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color theme="1"/>
      <name val="Arial"/>
      <family val="2"/>
    </font>
    <font>
      <sz val="18"/>
      <color theme="3"/>
      <name val="Cambria"/>
      <family val="2"/>
      <scheme val="major"/>
    </font>
    <font>
      <sz val="8"/>
      <color rgb="FFEAEAEA"/>
      <name val="Expert Sans Regular"/>
      <family val="2"/>
    </font>
    <font>
      <b/>
      <sz val="8"/>
      <color rgb="FFEAEAEA"/>
      <name val="Expert Sans Regular"/>
      <family val="2"/>
    </font>
    <font>
      <b/>
      <vertAlign val="superscript"/>
      <sz val="12"/>
      <color rgb="FF00B0F0"/>
      <name val="Expert Sans Regular"/>
      <family val="2"/>
    </font>
    <font>
      <b/>
      <sz val="8"/>
      <color theme="1"/>
      <name val="Expert Sans Regular"/>
      <family val="2"/>
    </font>
    <font>
      <sz val="10"/>
      <color rgb="FF00B0F0"/>
      <name val="Expert Sans Regular"/>
      <family val="2"/>
    </font>
    <font>
      <i/>
      <sz val="8"/>
      <color rgb="FFFF0000"/>
      <name val="Expert Sans Regular"/>
      <family val="2"/>
    </font>
    <font>
      <sz val="8"/>
      <color theme="0"/>
      <name val="Expert Sans Regular"/>
      <family val="2"/>
    </font>
    <font>
      <b/>
      <sz val="8"/>
      <color theme="0"/>
      <name val="Expert Sans Regular"/>
      <family val="2"/>
    </font>
    <font>
      <sz val="12"/>
      <name val="Expert Sans Regular"/>
      <family val="2"/>
    </font>
    <font>
      <sz val="8"/>
      <color rgb="FFFF0000"/>
      <name val="Expert Sans Regular"/>
      <family val="2"/>
    </font>
    <font>
      <b/>
      <sz val="10"/>
      <color theme="1"/>
      <name val="Arial"/>
      <family val="2"/>
    </font>
    <font>
      <b/>
      <sz val="10"/>
      <color rgb="FF00B0F0"/>
      <name val="Expert Sans Regular"/>
      <family val="2"/>
    </font>
    <font>
      <sz val="10"/>
      <color rgb="FFFF0000"/>
      <name val="Arial"/>
      <family val="2"/>
    </font>
    <font>
      <sz val="10"/>
      <color rgb="FF000000"/>
      <name val="Expert Sans Regular"/>
      <family val="2"/>
    </font>
    <font>
      <sz val="12"/>
      <color rgb="FFFF0000"/>
      <name val="Expert Sans Regular"/>
      <family val="2"/>
    </font>
    <font>
      <sz val="8"/>
      <color rgb="FF969696"/>
      <name val="Expert Sans Regular"/>
      <family val="2"/>
    </font>
    <font>
      <b/>
      <sz val="8"/>
      <color rgb="FF969696"/>
      <name val="Expert Sans Regular"/>
      <family val="2"/>
    </font>
    <font>
      <sz val="10"/>
      <name val="Expert Sans Regular"/>
      <family val="2"/>
    </font>
    <font>
      <i/>
      <sz val="10"/>
      <name val="Expert Sans Regular"/>
      <family val="2"/>
    </font>
    <font>
      <sz val="10"/>
      <color rgb="FF969696"/>
      <name val="Arial"/>
      <family val="2"/>
    </font>
    <font>
      <b/>
      <sz val="11"/>
      <color theme="0"/>
      <name val="Expert Sans Regular"/>
      <family val="2"/>
    </font>
    <font>
      <b/>
      <sz val="13"/>
      <color rgb="FF00B0F0"/>
      <name val="Expert Sans Regular"/>
      <family val="2"/>
    </font>
    <font>
      <sz val="11"/>
      <color rgb="FF00B0F0"/>
      <name val="Expert Sans Regular"/>
      <family val="2"/>
    </font>
    <font>
      <sz val="11"/>
      <color theme="1"/>
      <name val="Expert Sans Regular"/>
      <family val="2"/>
    </font>
    <font>
      <b/>
      <sz val="8"/>
      <color rgb="FF00ADEF"/>
      <name val="Expert Sans Regular"/>
      <family val="2"/>
    </font>
    <font>
      <b/>
      <vertAlign val="superscript"/>
      <sz val="8"/>
      <color rgb="FF00ADEF"/>
      <name val="Expert Sans Regular"/>
      <family val="2"/>
    </font>
    <font>
      <sz val="8"/>
      <color rgb="FF00ADEF"/>
      <name val="Expert Sans Regular"/>
      <family val="2"/>
    </font>
    <font>
      <b/>
      <vertAlign val="superscript"/>
      <sz val="8"/>
      <color rgb="FF00B0F0"/>
      <name val="Expert Sans Regular"/>
      <family val="2"/>
    </font>
    <font>
      <sz val="9"/>
      <name val="Expert Sans Regular"/>
      <family val="2"/>
    </font>
    <font>
      <sz val="9"/>
      <color rgb="FF000000"/>
      <name val="Expert Sans Regular"/>
      <family val="2"/>
    </font>
    <font>
      <vertAlign val="superscript"/>
      <sz val="12"/>
      <color rgb="FF00B0F0"/>
      <name val="Expert Sans Regular"/>
      <family val="2"/>
    </font>
    <font>
      <sz val="10"/>
      <name val="Barclays Sans"/>
      <family val="2"/>
    </font>
    <font>
      <b/>
      <sz val="8"/>
      <color rgb="FFFFFFFF"/>
      <name val="Expert Sans Regular"/>
      <family val="2"/>
    </font>
    <font>
      <sz val="8"/>
      <color rgb="FFFFFFFF"/>
      <name val="Expert Sans Regular"/>
      <family val="2"/>
    </font>
    <font>
      <b/>
      <sz val="9"/>
      <name val="Expert Sans Regular"/>
      <family val="2"/>
    </font>
    <font>
      <b/>
      <sz val="9"/>
      <color rgb="FF000000"/>
      <name val="Expert Sans Regular"/>
      <family val="2"/>
    </font>
  </fonts>
  <fills count="1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2"/>
        <bgColor indexed="9"/>
      </patternFill>
    </fill>
    <fill>
      <patternFill patternType="mediumGray"/>
    </fill>
    <fill>
      <patternFill patternType="mediumGray">
        <fgColor indexed="9"/>
        <bgColor indexed="22"/>
      </patternFill>
    </fill>
    <fill>
      <patternFill patternType="solid">
        <fgColor indexed="24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8"/>
        <bgColor indexed="64"/>
      </patternFill>
    </fill>
    <fill>
      <patternFill patternType="gray0625"/>
    </fill>
    <fill>
      <patternFill patternType="mediumGray">
        <fgColor indexed="22"/>
      </patternFill>
    </fill>
    <fill>
      <patternFill patternType="darkVertical"/>
    </fill>
    <fill>
      <patternFill patternType="mediumGray">
        <fgColor indexed="42"/>
        <bgColor indexed="31"/>
      </patternFill>
    </fill>
    <fill>
      <patternFill patternType="solid">
        <fgColor indexed="5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6"/>
        <bgColor indexed="64"/>
      </patternFill>
    </fill>
    <fill>
      <patternFill patternType="mediumGray">
        <fgColor indexed="9"/>
        <bgColor indexed="13"/>
      </patternFill>
    </fill>
    <fill>
      <patternFill patternType="solid">
        <fgColor indexed="32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7497482222968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4" tint="0.5997497482222968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74974822229687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7497482222968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7" tint="0.59974974822229687"/>
        <bgColor indexed="64"/>
      </patternFill>
    </fill>
    <fill>
      <patternFill patternType="solid">
        <fgColor theme="6" tint="0.5997497482222968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DDDDD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4129764702291942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</fills>
  <borders count="12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hair">
        <color indexed="22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ck">
        <color indexed="32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44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double">
        <color auto="1"/>
      </top>
      <bottom/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4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hair">
        <color indexed="22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rgb="FF969696"/>
      </top>
      <bottom/>
      <diagonal/>
    </border>
    <border>
      <left/>
      <right/>
      <top/>
      <bottom style="thin">
        <color rgb="FF96969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35"/>
      </bottom>
      <diagonal/>
    </border>
    <border>
      <left/>
      <right/>
      <top/>
      <bottom style="medium">
        <color indexed="35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32"/>
      </top>
      <bottom style="medium">
        <color indexed="32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 tint="0.4996795556505020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rgb="FFA9A9A9"/>
      </bottom>
      <diagonal/>
    </border>
    <border>
      <left/>
      <right/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/>
      <right/>
      <top style="thin">
        <color rgb="FF00B0F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rgb="FF858585"/>
      </bottom>
      <diagonal/>
    </border>
    <border>
      <left/>
      <right/>
      <top style="thin">
        <color rgb="FFA9A9A9"/>
      </top>
      <bottom/>
      <diagonal/>
    </border>
    <border>
      <left/>
      <right/>
      <top/>
      <bottom style="thin">
        <color rgb="FF828282"/>
      </bottom>
      <diagonal/>
    </border>
    <border>
      <left/>
      <right/>
      <top/>
      <bottom style="thin">
        <color rgb="FF818181"/>
      </bottom>
      <diagonal/>
    </border>
    <border>
      <left/>
      <right/>
      <top style="thin">
        <color rgb="FF818181"/>
      </top>
      <bottom/>
      <diagonal/>
    </border>
    <border>
      <left/>
      <right/>
      <top/>
      <bottom style="thin">
        <color rgb="FF838383"/>
      </bottom>
      <diagonal/>
    </border>
    <border>
      <left/>
      <right/>
      <top style="thin">
        <color rgb="FF838383"/>
      </top>
      <bottom/>
      <diagonal/>
    </border>
    <border>
      <left/>
      <right/>
      <top/>
      <bottom style="thin">
        <color rgb="FF868686"/>
      </bottom>
      <diagonal/>
    </border>
    <border>
      <left/>
      <right/>
      <top/>
      <bottom style="thin">
        <color rgb="FFA7A7A7"/>
      </bottom>
      <diagonal/>
    </border>
    <border>
      <left/>
      <right/>
      <top style="thin">
        <color rgb="FFA7A7A7"/>
      </top>
      <bottom/>
      <diagonal/>
    </border>
    <border>
      <left/>
      <right style="thin">
        <color theme="0" tint="-0.34998626667073579"/>
      </right>
      <top style="thin">
        <color rgb="FF969696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969696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rgb="FFAAAAAA"/>
      </bottom>
      <diagonal/>
    </border>
    <border>
      <left/>
      <right/>
      <top style="thin">
        <color rgb="FFAAAAAA"/>
      </top>
      <bottom/>
      <diagonal/>
    </border>
    <border>
      <left/>
      <right/>
      <top style="thin">
        <color rgb="FF878787"/>
      </top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A6A6A6"/>
      </bottom>
      <diagonal/>
    </border>
    <border>
      <left/>
      <right/>
      <top style="thin">
        <color rgb="FFACACAC"/>
      </top>
      <bottom/>
      <diagonal/>
    </border>
    <border>
      <left/>
      <right/>
      <top/>
      <bottom style="thin">
        <color rgb="FFACACAC"/>
      </bottom>
      <diagonal/>
    </border>
  </borders>
  <cellStyleXfs count="34777">
    <xf numFmtId="0" fontId="0" fillId="0" borderId="0"/>
    <xf numFmtId="9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15" fillId="0" borderId="0"/>
    <xf numFmtId="0" fontId="99" fillId="0" borderId="0" applyNumberFormat="0" applyFill="0" applyBorder="0" applyProtection="0"/>
    <xf numFmtId="0" fontId="99" fillId="0" borderId="0" applyNumberFormat="0" applyFill="0" applyBorder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01" fillId="0" borderId="0">
      <alignment vertical="top"/>
    </xf>
    <xf numFmtId="170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0" fontId="18" fillId="0" borderId="0"/>
    <xf numFmtId="0" fontId="18" fillId="0" borderId="0"/>
    <xf numFmtId="17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18" fillId="0" borderId="0">
      <alignment horizontal="right"/>
    </xf>
    <xf numFmtId="175" fontId="308" fillId="0" borderId="0"/>
    <xf numFmtId="176" fontId="22" fillId="0" borderId="0"/>
    <xf numFmtId="176" fontId="22" fillId="0" borderId="0"/>
    <xf numFmtId="0" fontId="21" fillId="0" borderId="0" applyFont="0" applyFill="0" applyBorder="0" applyAlignment="0" applyProtection="0"/>
    <xf numFmtId="177" fontId="18" fillId="2" borderId="0"/>
    <xf numFmtId="178" fontId="18" fillId="2" borderId="0"/>
    <xf numFmtId="179" fontId="18" fillId="2" borderId="0"/>
    <xf numFmtId="180" fontId="18" fillId="2" borderId="0">
      <alignment horizontal="right"/>
    </xf>
    <xf numFmtId="0" fontId="308" fillId="0" borderId="0"/>
    <xf numFmtId="0" fontId="308" fillId="0" borderId="0"/>
    <xf numFmtId="10" fontId="17" fillId="0" borderId="0" applyFont="0" applyFill="0" applyBorder="0" applyAlignment="0" applyProtection="0"/>
    <xf numFmtId="9" fontId="23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4" fillId="3" borderId="0">
      <alignment vertical="top"/>
    </xf>
    <xf numFmtId="38" fontId="25" fillId="0" borderId="0" applyFont="0" applyBorder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308" fillId="0" borderId="0"/>
    <xf numFmtId="0" fontId="27" fillId="0" borderId="0"/>
    <xf numFmtId="181" fontId="25" fillId="0" borderId="0" applyFont="0" applyFill="0" applyBorder="0" applyAlignment="0" applyProtection="0"/>
    <xf numFmtId="182" fontId="308" fillId="0" borderId="0" applyFont="0" applyFill="0" applyBorder="0" applyAlignment="0" applyProtection="0"/>
    <xf numFmtId="0" fontId="275" fillId="0" borderId="0"/>
    <xf numFmtId="40" fontId="28" fillId="0" borderId="0" applyFont="0" applyFill="0" applyBorder="0" applyAlignment="0" applyProtection="0"/>
    <xf numFmtId="0" fontId="16" fillId="0" borderId="0"/>
    <xf numFmtId="0" fontId="20" fillId="0" borderId="0"/>
    <xf numFmtId="0" fontId="308" fillId="0" borderId="0"/>
    <xf numFmtId="0" fontId="308" fillId="0" borderId="0" applyNumberFormat="0" applyFill="0" applyBorder="0">
      <protection locked="0"/>
    </xf>
    <xf numFmtId="0" fontId="29" fillId="0" borderId="0" applyNumberFormat="0" applyFill="0" applyBorder="0">
      <protection locked="0"/>
    </xf>
    <xf numFmtId="38" fontId="28" fillId="0" borderId="0" applyFont="0" applyFill="0" applyBorder="0" applyAlignment="0" applyProtection="0"/>
    <xf numFmtId="183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0" fontId="20" fillId="0" borderId="0"/>
    <xf numFmtId="0" fontId="20" fillId="0" borderId="0"/>
    <xf numFmtId="0" fontId="308" fillId="0" borderId="0"/>
    <xf numFmtId="0" fontId="20" fillId="0" borderId="0"/>
    <xf numFmtId="0" fontId="20" fillId="0" borderId="0"/>
    <xf numFmtId="0" fontId="308" fillId="0" borderId="0"/>
    <xf numFmtId="0" fontId="308" fillId="0" borderId="0"/>
    <xf numFmtId="184" fontId="308" fillId="0" borderId="0" applyFont="0" applyFill="0" applyBorder="0" applyProtection="0">
      <alignment wrapText="1"/>
    </xf>
    <xf numFmtId="184" fontId="308" fillId="0" borderId="0" applyFont="0" applyFill="0" applyBorder="0" applyProtection="0">
      <alignment wrapText="1"/>
    </xf>
    <xf numFmtId="185" fontId="308" fillId="0" borderId="0" applyFont="0" applyFill="0" applyBorder="0" applyProtection="0">
      <alignment horizontal="left" wrapText="1"/>
    </xf>
    <xf numFmtId="185" fontId="308" fillId="0" borderId="0" applyFont="0" applyFill="0" applyBorder="0" applyProtection="0">
      <alignment horizontal="left" wrapText="1"/>
    </xf>
    <xf numFmtId="186" fontId="308" fillId="0" borderId="0" applyFont="0" applyFill="0" applyBorder="0" applyProtection="0">
      <alignment wrapText="1"/>
    </xf>
    <xf numFmtId="186" fontId="308" fillId="0" borderId="0" applyFont="0" applyFill="0" applyBorder="0" applyProtection="0">
      <alignment wrapText="1"/>
    </xf>
    <xf numFmtId="187" fontId="308" fillId="0" borderId="0" applyFont="0" applyFill="0" applyBorder="0" applyProtection="0">
      <alignment wrapText="1"/>
    </xf>
    <xf numFmtId="187" fontId="308" fillId="0" borderId="0" applyFont="0" applyFill="0" applyBorder="0" applyProtection="0">
      <alignment wrapText="1"/>
    </xf>
    <xf numFmtId="188" fontId="308" fillId="0" borderId="0" applyFont="0" applyFill="0" applyBorder="0" applyProtection="0">
      <alignment wrapText="1"/>
    </xf>
    <xf numFmtId="188" fontId="308" fillId="0" borderId="0" applyFont="0" applyFill="0" applyBorder="0" applyProtection="0">
      <alignment wrapText="1"/>
    </xf>
    <xf numFmtId="189" fontId="308" fillId="0" borderId="0" applyFont="0" applyFill="0" applyBorder="0" applyProtection="0">
      <alignment wrapText="1"/>
    </xf>
    <xf numFmtId="189" fontId="308" fillId="0" borderId="0" applyFont="0" applyFill="0" applyBorder="0" applyProtection="0">
      <alignment wrapText="1"/>
    </xf>
    <xf numFmtId="190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191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192" fontId="308" fillId="0" borderId="0" applyFont="0" applyFill="0" applyBorder="0" applyProtection="0">
      <alignment horizontal="right"/>
    </xf>
    <xf numFmtId="192" fontId="308" fillId="0" borderId="0" applyFont="0" applyFill="0" applyBorder="0" applyProtection="0">
      <alignment horizontal="right"/>
    </xf>
    <xf numFmtId="193" fontId="308" fillId="0" borderId="0" applyFont="0" applyFill="0" applyBorder="0" applyProtection="0">
      <alignment horizontal="right"/>
    </xf>
    <xf numFmtId="193" fontId="308" fillId="0" borderId="0" applyFont="0" applyFill="0" applyBorder="0" applyProtection="0">
      <alignment horizontal="right"/>
    </xf>
    <xf numFmtId="194" fontId="308" fillId="0" borderId="0" applyFont="0" applyFill="0" applyBorder="0" applyProtection="0">
      <alignment horizontal="right"/>
    </xf>
    <xf numFmtId="194" fontId="308" fillId="0" borderId="0" applyFont="0" applyFill="0" applyBorder="0" applyProtection="0">
      <alignment horizontal="right"/>
    </xf>
    <xf numFmtId="195" fontId="308" fillId="0" borderId="0" applyFont="0" applyFill="0" applyBorder="0" applyProtection="0">
      <alignment horizontal="right"/>
    </xf>
    <xf numFmtId="195" fontId="308" fillId="0" borderId="0" applyFont="0" applyFill="0" applyBorder="0" applyProtection="0">
      <alignment horizontal="right"/>
    </xf>
    <xf numFmtId="9" fontId="31" fillId="0" borderId="0" applyFont="0">
      <alignment horizontal="right"/>
    </xf>
    <xf numFmtId="196" fontId="308" fillId="0" borderId="0" applyFont="0" applyFill="0" applyBorder="0" applyProtection="0">
      <alignment horizontal="right"/>
    </xf>
    <xf numFmtId="196" fontId="308" fillId="0" borderId="0" applyFont="0" applyFill="0" applyBorder="0" applyProtection="0">
      <alignment horizontal="right"/>
    </xf>
    <xf numFmtId="197" fontId="308" fillId="0" borderId="0" applyFont="0" applyFill="0" applyBorder="0" applyProtection="0">
      <alignment horizontal="right"/>
    </xf>
    <xf numFmtId="197" fontId="308" fillId="0" borderId="0" applyFont="0" applyFill="0" applyBorder="0" applyProtection="0">
      <alignment horizontal="right"/>
    </xf>
    <xf numFmtId="198" fontId="308" fillId="0" borderId="0" applyFont="0" applyFill="0" applyBorder="0" applyProtection="0">
      <alignment horizontal="right"/>
    </xf>
    <xf numFmtId="198" fontId="308" fillId="0" borderId="0" applyFont="0" applyFill="0" applyBorder="0" applyProtection="0">
      <alignment horizontal="right"/>
    </xf>
    <xf numFmtId="199" fontId="308" fillId="0" borderId="0" applyFont="0" applyFill="0" applyBorder="0" applyProtection="0">
      <alignment horizontal="right"/>
    </xf>
    <xf numFmtId="199" fontId="308" fillId="0" borderId="0" applyFont="0" applyFill="0" applyBorder="0" applyProtection="0">
      <alignment horizontal="right"/>
    </xf>
    <xf numFmtId="200" fontId="308" fillId="0" borderId="0" applyFont="0" applyFill="0" applyBorder="0" applyProtection="0">
      <alignment horizontal="right"/>
    </xf>
    <xf numFmtId="200" fontId="308" fillId="0" borderId="0" applyFont="0" applyFill="0" applyBorder="0" applyProtection="0">
      <alignment horizontal="right"/>
    </xf>
    <xf numFmtId="201" fontId="308" fillId="0" borderId="0" applyFont="0" applyFill="0" applyBorder="0" applyProtection="0">
      <alignment horizontal="right"/>
    </xf>
    <xf numFmtId="201" fontId="308" fillId="0" borderId="0" applyFont="0" applyFill="0" applyBorder="0" applyProtection="0">
      <alignment horizontal="right"/>
    </xf>
    <xf numFmtId="0" fontId="308" fillId="0" borderId="0" applyFont="0" applyFill="0" applyBorder="0" applyProtection="0">
      <alignment horizontal="right"/>
    </xf>
    <xf numFmtId="0" fontId="308" fillId="0" borderId="0" applyFont="0" applyFill="0" applyBorder="0" applyProtection="0">
      <alignment horizontal="right"/>
    </xf>
    <xf numFmtId="202" fontId="308" fillId="0" borderId="0" applyFont="0" applyFill="0" applyBorder="0" applyProtection="0">
      <alignment horizontal="right"/>
    </xf>
    <xf numFmtId="202" fontId="308" fillId="0" borderId="0" applyFont="0" applyFill="0" applyBorder="0" applyProtection="0">
      <alignment horizontal="right"/>
    </xf>
    <xf numFmtId="203" fontId="308" fillId="0" borderId="0" applyFont="0" applyFill="0" applyBorder="0" applyProtection="0">
      <alignment horizontal="right"/>
    </xf>
    <xf numFmtId="203" fontId="308" fillId="0" borderId="0" applyFont="0" applyFill="0" applyBorder="0" applyProtection="0">
      <alignment horizontal="right"/>
    </xf>
    <xf numFmtId="204" fontId="308" fillId="0" borderId="0" applyFont="0" applyFill="0" applyBorder="0" applyProtection="0">
      <alignment horizontal="right"/>
    </xf>
    <xf numFmtId="204" fontId="308" fillId="0" borderId="0" applyFont="0" applyFill="0" applyBorder="0" applyProtection="0">
      <alignment horizontal="right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16" fillId="0" borderId="0"/>
    <xf numFmtId="0" fontId="308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8" fillId="0" borderId="0"/>
    <xf numFmtId="0" fontId="308" fillId="0" borderId="0"/>
    <xf numFmtId="0" fontId="34" fillId="0" borderId="0"/>
    <xf numFmtId="0" fontId="308" fillId="0" borderId="0"/>
    <xf numFmtId="0" fontId="34" fillId="0" borderId="0"/>
    <xf numFmtId="0" fontId="308" fillId="0" borderId="0"/>
    <xf numFmtId="0" fontId="308" fillId="0" borderId="0"/>
    <xf numFmtId="0" fontId="30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3" fillId="0" borderId="0"/>
    <xf numFmtId="0" fontId="33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40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4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3" fillId="0" borderId="0"/>
    <xf numFmtId="0" fontId="3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16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93" fillId="0" borderId="0">
      <alignment vertical="center"/>
    </xf>
    <xf numFmtId="0" fontId="308" fillId="0" borderId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205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48" fillId="0" borderId="0"/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93" fillId="0" borderId="0">
      <alignment vertical="center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>
      <alignment vertical="top"/>
    </xf>
    <xf numFmtId="0" fontId="308" fillId="0" borderId="0"/>
    <xf numFmtId="0" fontId="308" fillId="2" borderId="0"/>
    <xf numFmtId="0" fontId="41" fillId="2" borderId="0"/>
    <xf numFmtId="0" fontId="42" fillId="2" borderId="0"/>
    <xf numFmtId="0" fontId="43" fillId="2" borderId="0"/>
    <xf numFmtId="0" fontId="44" fillId="2" borderId="0"/>
    <xf numFmtId="0" fontId="45" fillId="2" borderId="0"/>
    <xf numFmtId="0" fontId="46" fillId="2" borderId="0"/>
    <xf numFmtId="20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06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7" fontId="308" fillId="0" borderId="0" applyFont="0" applyFill="0" applyBorder="0" applyAlignment="0" applyProtection="0"/>
    <xf numFmtId="207" fontId="308" fillId="0" borderId="0" applyFont="0" applyFill="0" applyBorder="0" applyAlignment="0" applyProtection="0"/>
    <xf numFmtId="207" fontId="308" fillId="0" borderId="0" applyFont="0" applyFill="0" applyBorder="0" applyAlignment="0" applyProtection="0"/>
    <xf numFmtId="208" fontId="308" fillId="0" borderId="0" applyProtection="0">
      <alignment horizontal="right"/>
    </xf>
    <xf numFmtId="208" fontId="308" fillId="0" borderId="0" applyFont="0" applyFill="0" applyBorder="0" applyAlignment="0" applyProtection="0"/>
    <xf numFmtId="206" fontId="308" fillId="0" borderId="0" applyFont="0" applyFill="0" applyBorder="0" applyAlignment="0" applyProtection="0"/>
    <xf numFmtId="208" fontId="308" fillId="0" borderId="0" applyFont="0" applyFill="0" applyBorder="0" applyAlignment="0" applyProtection="0"/>
    <xf numFmtId="0" fontId="48" fillId="0" borderId="0"/>
    <xf numFmtId="0" fontId="308" fillId="0" borderId="0" applyNumberFormat="0" applyFill="0" applyBorder="0" applyAlignment="0" applyProtection="0"/>
    <xf numFmtId="0" fontId="4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209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1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4" fontId="308" fillId="0" borderId="0" applyFont="0" applyFill="0" applyBorder="0" applyProtection="0">
      <alignment horizontal="right"/>
    </xf>
    <xf numFmtId="204" fontId="308" fillId="0" borderId="0" applyFont="0" applyFill="0" applyBorder="0" applyProtection="0">
      <alignment horizontal="right"/>
    </xf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202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06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39" fontId="308" fillId="0" borderId="0" applyFont="0" applyFill="0" applyBorder="0" applyAlignment="0" applyProtection="0"/>
    <xf numFmtId="0" fontId="308" fillId="0" borderId="0"/>
    <xf numFmtId="184" fontId="308" fillId="4" borderId="2"/>
    <xf numFmtId="0" fontId="308" fillId="0" borderId="0">
      <alignment horizontal="left" wrapText="1"/>
    </xf>
    <xf numFmtId="184" fontId="308" fillId="4" borderId="2"/>
    <xf numFmtId="0" fontId="308" fillId="0" borderId="0" applyNumberFormat="0" applyFill="0" applyBorder="0" applyAlignment="0" applyProtection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185" fontId="308" fillId="0" borderId="0" applyFont="0" applyFill="0" applyBorder="0" applyAlignment="0" applyProtection="0"/>
    <xf numFmtId="185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08" fillId="0" borderId="0">
      <alignment vertical="top"/>
    </xf>
    <xf numFmtId="205" fontId="308" fillId="0" borderId="0">
      <alignment horizontal="left" wrapText="1"/>
    </xf>
    <xf numFmtId="0" fontId="308" fillId="0" borderId="0">
      <alignment horizontal="left" wrapText="1"/>
    </xf>
    <xf numFmtId="0" fontId="38" fillId="0" borderId="0"/>
    <xf numFmtId="0" fontId="38" fillId="0" borderId="0"/>
    <xf numFmtId="0" fontId="37" fillId="0" borderId="0"/>
    <xf numFmtId="0" fontId="38" fillId="0" borderId="0"/>
    <xf numFmtId="0" fontId="36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8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48" fillId="0" borderId="0"/>
    <xf numFmtId="0" fontId="308" fillId="0" borderId="0"/>
    <xf numFmtId="0" fontId="308" fillId="0" borderId="0"/>
    <xf numFmtId="0" fontId="4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205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>
      <alignment horizontal="left" wrapText="1"/>
    </xf>
    <xf numFmtId="0" fontId="32" fillId="0" borderId="0"/>
    <xf numFmtId="0" fontId="32" fillId="0" borderId="0"/>
    <xf numFmtId="0" fontId="32" fillId="0" borderId="0"/>
    <xf numFmtId="0" fontId="34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7" fillId="0" borderId="0"/>
    <xf numFmtId="0" fontId="36" fillId="0" borderId="0"/>
    <xf numFmtId="0" fontId="308" fillId="0" borderId="0"/>
    <xf numFmtId="0" fontId="308" fillId="0" borderId="0"/>
    <xf numFmtId="0" fontId="308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7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08" fillId="0" borderId="0"/>
    <xf numFmtId="0" fontId="308" fillId="0" borderId="0"/>
    <xf numFmtId="0" fontId="308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42" fillId="4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08" fillId="0" borderId="0">
      <alignment vertical="top"/>
    </xf>
    <xf numFmtId="0" fontId="308" fillId="3" borderId="0" applyNumberFormat="0" applyFont="0" applyAlignment="0" applyProtection="0"/>
    <xf numFmtId="0" fontId="308" fillId="3" borderId="0" applyNumberFormat="0" applyFont="0" applyAlignment="0" applyProtection="0"/>
    <xf numFmtId="0" fontId="31" fillId="3" borderId="0" applyNumberFormat="0" applyFont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16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205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205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>
      <alignment horizontal="left" wrapText="1"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93" fillId="0" borderId="0">
      <alignment vertical="center"/>
    </xf>
    <xf numFmtId="212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4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186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3" fontId="308" fillId="0" borderId="0" applyFont="0" applyFill="0" applyBorder="0" applyAlignment="0" applyProtection="0"/>
    <xf numFmtId="215" fontId="308" fillId="0" borderId="0" applyFont="0" applyFill="0" applyBorder="0" applyAlignment="0" applyProtection="0"/>
    <xf numFmtId="21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8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0" fontId="31" fillId="0" borderId="0" applyFont="0" applyFill="0" applyBorder="0" applyProtection="0">
      <alignment horizontal="right"/>
    </xf>
    <xf numFmtId="0" fontId="31" fillId="0" borderId="0" applyFont="0" applyFill="0" applyBorder="0" applyProtection="0">
      <alignment horizontal="right"/>
    </xf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187" fontId="308" fillId="0" borderId="0" applyFont="0" applyFill="0" applyBorder="0" applyProtection="0">
      <alignment horizontal="right"/>
    </xf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7" fontId="308" fillId="0" borderId="0" applyFont="0" applyFill="0" applyBorder="0" applyAlignment="0" applyProtection="0"/>
    <xf numFmtId="219" fontId="308" fillId="0" borderId="0" applyFont="0" applyFill="0" applyBorder="0" applyAlignment="0" applyProtection="0"/>
    <xf numFmtId="0" fontId="308" fillId="0" borderId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7" fillId="0" borderId="0"/>
    <xf numFmtId="0" fontId="36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08" fillId="0" borderId="0">
      <alignment horizontal="left" wrapText="1"/>
    </xf>
    <xf numFmtId="0" fontId="308" fillId="0" borderId="0">
      <alignment vertical="top"/>
    </xf>
    <xf numFmtId="205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93" fillId="0" borderId="0">
      <alignment vertical="center"/>
    </xf>
    <xf numFmtId="22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2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0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1" fontId="308" fillId="0" borderId="0" applyFont="0" applyFill="0" applyBorder="0" applyAlignment="0" applyProtection="0"/>
    <xf numFmtId="223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225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22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194" fontId="308" fillId="0" borderId="0" applyFont="0" applyFill="0" applyBorder="0" applyAlignment="0" applyProtection="0"/>
    <xf numFmtId="226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48" fillId="0" borderId="0"/>
    <xf numFmtId="0" fontId="48" fillId="0" borderId="0"/>
    <xf numFmtId="0" fontId="48" fillId="0" borderId="0"/>
    <xf numFmtId="0" fontId="4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16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93" fillId="0" borderId="0">
      <alignment vertical="center"/>
    </xf>
    <xf numFmtId="0" fontId="308" fillId="2" borderId="0"/>
    <xf numFmtId="0" fontId="41" fillId="2" borderId="0"/>
    <xf numFmtId="0" fontId="42" fillId="2" borderId="0"/>
    <xf numFmtId="0" fontId="308" fillId="2" borderId="0"/>
    <xf numFmtId="0" fontId="44" fillId="2" borderId="0"/>
    <xf numFmtId="0" fontId="45" fillId="2" borderId="0"/>
    <xf numFmtId="0" fontId="46" fillId="2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6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8" fillId="0" borderId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20" fillId="0" borderId="0"/>
    <xf numFmtId="0" fontId="20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46" fillId="0" borderId="0" applyNumberFormat="0" applyFill="0" applyBorder="0" applyAlignment="0"/>
    <xf numFmtId="0" fontId="308" fillId="0" borderId="0">
      <alignment vertical="top"/>
    </xf>
    <xf numFmtId="0" fontId="308" fillId="0" borderId="0">
      <alignment vertical="top"/>
    </xf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46" fillId="0" borderId="0" applyNumberFormat="0" applyFill="0" applyBorder="0" applyAlignment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46" fillId="0" borderId="0" applyNumberFormat="0" applyFill="0" applyBorder="0" applyAlignment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46" fillId="0" borderId="0" applyNumberFormat="0" applyFill="0" applyBorder="0" applyAlignment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308" fillId="0" borderId="0" applyFont="0" applyFill="0" applyBorder="0" applyAlignment="0" applyProtection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50" fillId="0" borderId="0" applyNumberFormat="0" applyFill="0" applyBorder="0" applyProtection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48" fillId="0" borderId="0"/>
    <xf numFmtId="0" fontId="48" fillId="0" borderId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51" fillId="0" borderId="3" applyNumberFormat="0" applyFill="0" applyAlignment="0" applyProtection="0"/>
    <xf numFmtId="0" fontId="52" fillId="0" borderId="4" applyNumberFormat="0" applyFill="0" applyProtection="0">
      <alignment horizontal="center"/>
    </xf>
    <xf numFmtId="0" fontId="52" fillId="0" borderId="4" applyNumberFormat="0" applyFill="0" applyProtection="0">
      <alignment horizontal="center"/>
    </xf>
    <xf numFmtId="0" fontId="52" fillId="0" borderId="4" applyNumberFormat="0" applyFill="0" applyProtection="0">
      <alignment horizontal="center"/>
    </xf>
    <xf numFmtId="0" fontId="308" fillId="0" borderId="5" applyNumberFormat="0" applyFont="0" applyFill="0" applyAlignment="0" applyProtection="0"/>
    <xf numFmtId="0" fontId="52" fillId="0" borderId="0" applyNumberFormat="0" applyFill="0" applyBorder="0" applyProtection="0">
      <alignment horizontal="left"/>
    </xf>
    <xf numFmtId="0" fontId="52" fillId="0" borderId="0" applyNumberFormat="0" applyFill="0" applyBorder="0" applyProtection="0">
      <alignment horizontal="left"/>
    </xf>
    <xf numFmtId="0" fontId="53" fillId="0" borderId="0" applyNumberFormat="0" applyFill="0" applyBorder="0" applyProtection="0">
      <alignment horizontal="centerContinuous"/>
    </xf>
    <xf numFmtId="0" fontId="53" fillId="0" borderId="0" applyNumberFormat="0" applyFill="0" applyBorder="0" applyProtection="0">
      <alignment horizontal="centerContinuous"/>
    </xf>
    <xf numFmtId="0" fontId="51" fillId="0" borderId="0" applyNumberForma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/>
    <xf numFmtId="0" fontId="308" fillId="0" borderId="0"/>
    <xf numFmtId="0" fontId="308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/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 applyFont="0" applyFill="0" applyBorder="0" applyAlignment="0" applyProtection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horizontal="left" wrapText="1"/>
    </xf>
    <xf numFmtId="0" fontId="308" fillId="0" borderId="0">
      <alignment vertical="top"/>
    </xf>
    <xf numFmtId="0" fontId="308" fillId="0" borderId="0"/>
    <xf numFmtId="0" fontId="93" fillId="0" borderId="0">
      <alignment vertical="center"/>
    </xf>
    <xf numFmtId="0" fontId="48" fillId="0" borderId="0"/>
    <xf numFmtId="205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308" fillId="0" borderId="0">
      <alignment vertical="top"/>
    </xf>
    <xf numFmtId="0" fontId="308" fillId="0" borderId="0" applyFont="0" applyFill="0" applyBorder="0" applyAlignment="0" applyProtection="0"/>
    <xf numFmtId="205" fontId="308" fillId="0" borderId="0">
      <alignment horizontal="left" wrapText="1"/>
    </xf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4" fillId="0" borderId="0"/>
    <xf numFmtId="0" fontId="37" fillId="0" borderId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4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308" fillId="0" borderId="0"/>
    <xf numFmtId="0" fontId="308" fillId="0" borderId="0"/>
    <xf numFmtId="0" fontId="30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40" fillId="0" borderId="0"/>
    <xf numFmtId="0" fontId="40" fillId="0" borderId="0"/>
    <xf numFmtId="0" fontId="33" fillId="0" borderId="0"/>
    <xf numFmtId="0" fontId="308" fillId="0" borderId="0"/>
    <xf numFmtId="0" fontId="308" fillId="0" borderId="0"/>
    <xf numFmtId="0" fontId="308" fillId="0" borderId="0"/>
    <xf numFmtId="0" fontId="36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6" fillId="0" borderId="0"/>
    <xf numFmtId="0" fontId="38" fillId="0" borderId="0"/>
    <xf numFmtId="0" fontId="38" fillId="0" borderId="0"/>
    <xf numFmtId="0" fontId="37" fillId="0" borderId="0"/>
    <xf numFmtId="0" fontId="38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7" fillId="0" borderId="0"/>
    <xf numFmtId="0" fontId="38" fillId="0" borderId="0"/>
    <xf numFmtId="0" fontId="36" fillId="0" borderId="0"/>
    <xf numFmtId="0" fontId="34" fillId="0" borderId="0"/>
    <xf numFmtId="0" fontId="308" fillId="0" borderId="0"/>
    <xf numFmtId="0" fontId="308" fillId="0" borderId="0"/>
    <xf numFmtId="0" fontId="30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7" fillId="0" borderId="0"/>
    <xf numFmtId="0" fontId="36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6" fillId="0" borderId="0" applyNumberFormat="0" applyFill="0" applyBorder="0" applyAlignment="0" applyProtection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>
      <alignment vertical="top"/>
    </xf>
    <xf numFmtId="227" fontId="30" fillId="0" borderId="0" applyFont="0" applyFill="0" applyBorder="0" applyAlignment="0" applyProtection="0"/>
    <xf numFmtId="227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228" fontId="30" fillId="0" borderId="0" applyFont="0" applyFill="0" applyBorder="0" applyAlignment="0" applyProtection="0"/>
    <xf numFmtId="0" fontId="276" fillId="0" borderId="0"/>
    <xf numFmtId="1" fontId="16" fillId="0" borderId="0"/>
    <xf numFmtId="1" fontId="16" fillId="0" borderId="0"/>
    <xf numFmtId="37" fontId="308" fillId="0" borderId="0" applyFont="0" applyFill="0" applyBorder="0" applyAlignment="0" applyProtection="0"/>
    <xf numFmtId="206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229" fontId="308" fillId="0" borderId="0" applyFont="0" applyFill="0" applyBorder="0" applyAlignment="0" applyProtection="0"/>
    <xf numFmtId="200" fontId="19" fillId="0" borderId="0" applyFont="0" applyFill="0" applyBorder="0" applyAlignment="0" applyProtection="0"/>
    <xf numFmtId="169" fontId="308" fillId="0" borderId="0" applyFont="0" applyFill="0" applyBorder="0" applyAlignment="0" applyProtection="0"/>
    <xf numFmtId="10" fontId="308" fillId="0" borderId="0" applyFont="0" applyFill="0" applyBorder="0" applyProtection="0"/>
    <xf numFmtId="1" fontId="16" fillId="0" borderId="0"/>
    <xf numFmtId="1" fontId="16" fillId="0" borderId="0"/>
    <xf numFmtId="230" fontId="308" fillId="0" borderId="0" applyFont="0" applyFill="0" applyBorder="0" applyProtection="0"/>
    <xf numFmtId="231" fontId="21" fillId="0" borderId="0" applyFont="0" applyFill="0" applyBorder="0" applyAlignment="0" applyProtection="0"/>
    <xf numFmtId="15" fontId="54" fillId="0" borderId="0"/>
    <xf numFmtId="0" fontId="17" fillId="0" borderId="0"/>
    <xf numFmtId="23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254" fillId="6" borderId="0" applyNumberFormat="0" applyBorder="0" applyAlignment="0" applyProtection="0"/>
    <xf numFmtId="0" fontId="55" fillId="6" borderId="0" applyNumberFormat="0" applyBorder="0" applyAlignment="0" applyProtection="0"/>
    <xf numFmtId="0" fontId="254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254" fillId="7" borderId="0" applyNumberFormat="0" applyBorder="0" applyAlignment="0" applyProtection="0"/>
    <xf numFmtId="0" fontId="55" fillId="7" borderId="0" applyNumberFormat="0" applyBorder="0" applyAlignment="0" applyProtection="0"/>
    <xf numFmtId="0" fontId="254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254" fillId="8" borderId="0" applyNumberFormat="0" applyBorder="0" applyAlignment="0" applyProtection="0"/>
    <xf numFmtId="0" fontId="55" fillId="8" borderId="0" applyNumberFormat="0" applyBorder="0" applyAlignment="0" applyProtection="0"/>
    <xf numFmtId="0" fontId="254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254" fillId="10" borderId="0" applyNumberFormat="0" applyBorder="0" applyAlignment="0" applyProtection="0"/>
    <xf numFmtId="0" fontId="55" fillId="10" borderId="0" applyNumberFormat="0" applyBorder="0" applyAlignment="0" applyProtection="0"/>
    <xf numFmtId="0" fontId="254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254" fillId="11" borderId="0" applyNumberFormat="0" applyBorder="0" applyAlignment="0" applyProtection="0"/>
    <xf numFmtId="0" fontId="55" fillId="11" borderId="0" applyNumberFormat="0" applyBorder="0" applyAlignment="0" applyProtection="0"/>
    <xf numFmtId="0" fontId="254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3" fontId="308" fillId="0" borderId="0"/>
    <xf numFmtId="3" fontId="308" fillId="0" borderId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254" fillId="13" borderId="0" applyNumberFormat="0" applyBorder="0" applyAlignment="0" applyProtection="0"/>
    <xf numFmtId="0" fontId="55" fillId="13" borderId="0" applyNumberFormat="0" applyBorder="0" applyAlignment="0" applyProtection="0"/>
    <xf numFmtId="0" fontId="254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254" fillId="14" borderId="0" applyNumberFormat="0" applyBorder="0" applyAlignment="0" applyProtection="0"/>
    <xf numFmtId="0" fontId="55" fillId="14" borderId="0" applyNumberFormat="0" applyBorder="0" applyAlignment="0" applyProtection="0"/>
    <xf numFmtId="0" fontId="2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254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254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254" fillId="15" borderId="0" applyNumberFormat="0" applyBorder="0" applyAlignment="0" applyProtection="0"/>
    <xf numFmtId="0" fontId="55" fillId="15" borderId="0" applyNumberFormat="0" applyBorder="0" applyAlignment="0" applyProtection="0"/>
    <xf numFmtId="0" fontId="2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255" fillId="16" borderId="0" applyNumberFormat="0" applyBorder="0" applyAlignment="0" applyProtection="0"/>
    <xf numFmtId="0" fontId="57" fillId="16" borderId="0" applyNumberFormat="0" applyBorder="0" applyAlignment="0" applyProtection="0"/>
    <xf numFmtId="0" fontId="255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255" fillId="13" borderId="0" applyNumberFormat="0" applyBorder="0" applyAlignment="0" applyProtection="0"/>
    <xf numFmtId="0" fontId="57" fillId="13" borderId="0" applyNumberFormat="0" applyBorder="0" applyAlignment="0" applyProtection="0"/>
    <xf numFmtId="0" fontId="255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255" fillId="14" borderId="0" applyNumberFormat="0" applyBorder="0" applyAlignment="0" applyProtection="0"/>
    <xf numFmtId="0" fontId="57" fillId="14" borderId="0" applyNumberFormat="0" applyBorder="0" applyAlignment="0" applyProtection="0"/>
    <xf numFmtId="0" fontId="255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255" fillId="19" borderId="0" applyNumberFormat="0" applyBorder="0" applyAlignment="0" applyProtection="0"/>
    <xf numFmtId="0" fontId="57" fillId="19" borderId="0" applyNumberFormat="0" applyBorder="0" applyAlignment="0" applyProtection="0"/>
    <xf numFmtId="0" fontId="255" fillId="19" borderId="0" applyNumberFormat="0" applyBorder="0" applyAlignment="0" applyProtection="0"/>
    <xf numFmtId="0" fontId="57" fillId="19" borderId="0" applyNumberFormat="0" applyBorder="0" applyAlignment="0" applyProtection="0"/>
    <xf numFmtId="0" fontId="48" fillId="0" borderId="0">
      <protection locked="0"/>
    </xf>
    <xf numFmtId="0" fontId="48" fillId="0" borderId="0">
      <protection locked="0"/>
    </xf>
    <xf numFmtId="9" fontId="58" fillId="0" borderId="0"/>
    <xf numFmtId="9" fontId="58" fillId="0" borderId="0"/>
    <xf numFmtId="233" fontId="59" fillId="5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255" fillId="20" borderId="0" applyNumberFormat="0" applyBorder="0" applyAlignment="0" applyProtection="0"/>
    <xf numFmtId="0" fontId="57" fillId="20" borderId="0" applyNumberFormat="0" applyBorder="0" applyAlignment="0" applyProtection="0"/>
    <xf numFmtId="0" fontId="255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255" fillId="21" borderId="0" applyNumberFormat="0" applyBorder="0" applyAlignment="0" applyProtection="0"/>
    <xf numFmtId="0" fontId="57" fillId="21" borderId="0" applyNumberFormat="0" applyBorder="0" applyAlignment="0" applyProtection="0"/>
    <xf numFmtId="0" fontId="255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255" fillId="22" borderId="0" applyNumberFormat="0" applyBorder="0" applyAlignment="0" applyProtection="0"/>
    <xf numFmtId="0" fontId="57" fillId="22" borderId="0" applyNumberFormat="0" applyBorder="0" applyAlignment="0" applyProtection="0"/>
    <xf numFmtId="0" fontId="255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255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255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255" fillId="23" borderId="0" applyNumberFormat="0" applyBorder="0" applyAlignment="0" applyProtection="0"/>
    <xf numFmtId="0" fontId="57" fillId="23" borderId="0" applyNumberFormat="0" applyBorder="0" applyAlignment="0" applyProtection="0"/>
    <xf numFmtId="0" fontId="255" fillId="23" borderId="0" applyNumberFormat="0" applyBorder="0" applyAlignment="0" applyProtection="0"/>
    <xf numFmtId="0" fontId="57" fillId="23" borderId="0" applyNumberFormat="0" applyBorder="0" applyAlignment="0" applyProtection="0"/>
    <xf numFmtId="234" fontId="20" fillId="0" borderId="6"/>
    <xf numFmtId="235" fontId="24" fillId="0" borderId="0" applyFont="0" applyFill="0" applyBorder="0" applyAlignment="0" applyProtection="0"/>
    <xf numFmtId="0" fontId="46" fillId="0" borderId="0" applyNumberFormat="0" applyAlignment="0"/>
    <xf numFmtId="236" fontId="308" fillId="12" borderId="7">
      <alignment horizontal="center" vertical="center"/>
    </xf>
    <xf numFmtId="236" fontId="308" fillId="12" borderId="7">
      <alignment horizontal="center" vertical="center"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277" fillId="0" borderId="0" applyFont="0" applyFill="0" applyBorder="0" applyAlignment="0" applyProtection="0"/>
    <xf numFmtId="0" fontId="308" fillId="14" borderId="8" applyNumberFormat="0" applyBorder="0" applyProtection="0"/>
    <xf numFmtId="237" fontId="46" fillId="0" borderId="0" applyFont="0" applyFill="0" applyBorder="0" applyAlignment="0" applyProtection="0"/>
    <xf numFmtId="188" fontId="308" fillId="0" borderId="0" applyFill="0" applyBorder="0" applyProtection="0">
      <alignment horizontal="center"/>
    </xf>
    <xf numFmtId="188" fontId="308" fillId="0" borderId="0" applyFill="0" applyBorder="0" applyProtection="0">
      <alignment horizontal="center"/>
    </xf>
    <xf numFmtId="0" fontId="64" fillId="0" borderId="0">
      <alignment horizontal="center" wrapText="1"/>
      <protection locked="0"/>
    </xf>
    <xf numFmtId="0" fontId="64" fillId="0" borderId="0">
      <alignment horizontal="center" wrapText="1"/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2" borderId="10" applyNumberFormat="0" applyFont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1" fillId="0" borderId="0" applyNumberFormat="0" applyFont="0" applyBorder="0" applyAlignment="0"/>
    <xf numFmtId="0" fontId="65" fillId="0" borderId="0"/>
    <xf numFmtId="0" fontId="308" fillId="2" borderId="0" applyNumberFormat="0" applyFont="0" applyAlignment="0"/>
    <xf numFmtId="0" fontId="308" fillId="2" borderId="0" applyNumberFormat="0" applyFont="0" applyAlignment="0"/>
    <xf numFmtId="0" fontId="308" fillId="2" borderId="0" applyNumberFormat="0" applyFont="0" applyAlignment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259" fillId="7" borderId="0" applyNumberFormat="0" applyBorder="0" applyAlignment="0" applyProtection="0"/>
    <xf numFmtId="0" fontId="66" fillId="7" borderId="0" applyNumberFormat="0" applyBorder="0" applyAlignment="0" applyProtection="0"/>
    <xf numFmtId="0" fontId="259" fillId="7" borderId="0" applyNumberFormat="0" applyBorder="0" applyAlignment="0" applyProtection="0"/>
    <xf numFmtId="0" fontId="66" fillId="7" borderId="0" applyNumberFormat="0" applyBorder="0" applyAlignment="0" applyProtection="0"/>
    <xf numFmtId="0" fontId="67" fillId="24" borderId="11">
      <alignment horizontal="left"/>
    </xf>
    <xf numFmtId="0" fontId="308" fillId="0" borderId="0">
      <alignment horizontal="right"/>
    </xf>
    <xf numFmtId="0" fontId="46" fillId="2" borderId="12">
      <alignment horizontal="center"/>
    </xf>
    <xf numFmtId="0" fontId="308" fillId="5" borderId="0" applyBorder="0"/>
    <xf numFmtId="0" fontId="278" fillId="0" borderId="0" applyFont="0" applyFill="0" applyBorder="0" applyProtection="0"/>
    <xf numFmtId="0" fontId="308" fillId="0" borderId="13" applyFont="0" applyFill="0" applyBorder="0" applyProtection="0"/>
    <xf numFmtId="0" fontId="68" fillId="25" borderId="0" applyNumberFormat="0" applyBorder="0">
      <alignment horizontal="left"/>
    </xf>
    <xf numFmtId="0" fontId="68" fillId="25" borderId="0" applyNumberFormat="0" applyBorder="0">
      <alignment horizontal="left"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238" fontId="70" fillId="0" borderId="0"/>
    <xf numFmtId="229" fontId="70" fillId="0" borderId="0"/>
    <xf numFmtId="172" fontId="70" fillId="0" borderId="0"/>
    <xf numFmtId="239" fontId="70" fillId="0" borderId="0"/>
    <xf numFmtId="240" fontId="70" fillId="0" borderId="0"/>
    <xf numFmtId="241" fontId="70" fillId="0" borderId="0"/>
    <xf numFmtId="242" fontId="70" fillId="0" borderId="0"/>
    <xf numFmtId="243" fontId="70" fillId="0" borderId="0">
      <alignment horizontal="right"/>
    </xf>
    <xf numFmtId="244" fontId="70" fillId="0" borderId="0">
      <alignment horizontal="right"/>
    </xf>
    <xf numFmtId="242" fontId="71" fillId="0" borderId="0"/>
    <xf numFmtId="245" fontId="64" fillId="0" borderId="0">
      <alignment horizontal="right"/>
    </xf>
    <xf numFmtId="0" fontId="69" fillId="0" borderId="0" applyNumberFormat="0" applyFill="0" applyBorder="0" applyAlignment="0" applyProtection="0"/>
    <xf numFmtId="169" fontId="46" fillId="0" borderId="0">
      <alignment horizontal="right"/>
    </xf>
    <xf numFmtId="246" fontId="20" fillId="0" borderId="0" applyFont="0" applyFill="0" applyBorder="0" applyAlignment="0" applyProtection="0"/>
    <xf numFmtId="246" fontId="20" fillId="0" borderId="0" applyFont="0" applyFill="0" applyBorder="0" applyAlignment="0" applyProtection="0"/>
    <xf numFmtId="247" fontId="20" fillId="0" borderId="0" applyFont="0" applyFill="0" applyBorder="0" applyAlignment="0" applyProtection="0"/>
    <xf numFmtId="247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24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79" fillId="16" borderId="0">
      <alignment horizontal="left"/>
    </xf>
    <xf numFmtId="0" fontId="70" fillId="0" borderId="0"/>
    <xf numFmtId="0" fontId="70" fillId="0" borderId="0"/>
    <xf numFmtId="249" fontId="70" fillId="0" borderId="0"/>
    <xf numFmtId="250" fontId="70" fillId="0" borderId="0"/>
    <xf numFmtId="2" fontId="280" fillId="5" borderId="1">
      <alignment horizontal="left"/>
      <protection locked="0"/>
    </xf>
    <xf numFmtId="0" fontId="70" fillId="0" borderId="0"/>
    <xf numFmtId="0" fontId="73" fillId="0" borderId="0"/>
    <xf numFmtId="0" fontId="19" fillId="0" borderId="0" applyAlignment="0"/>
    <xf numFmtId="0" fontId="281" fillId="0" borderId="0" applyNumberFormat="0" applyFill="0" applyBorder="0" applyAlignment="0"/>
    <xf numFmtId="165" fontId="30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4" fontId="41" fillId="0" borderId="0"/>
    <xf numFmtId="0" fontId="75" fillId="0" borderId="6" applyNumberFormat="0" applyFill="0" applyAlignment="0" applyProtection="0"/>
    <xf numFmtId="0" fontId="76" fillId="0" borderId="8"/>
    <xf numFmtId="0" fontId="41" fillId="12" borderId="6" applyNumberFormat="0" applyFill="0"/>
    <xf numFmtId="0" fontId="64" fillId="0" borderId="14" applyNumberFormat="0" applyFont="0" applyFill="0" applyAlignment="0" applyProtection="0"/>
    <xf numFmtId="0" fontId="64" fillId="0" borderId="15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7" applyNumberFormat="0" applyFont="0" applyFill="0" applyAlignment="0" applyProtection="0"/>
    <xf numFmtId="0" fontId="308" fillId="0" borderId="14" applyNumberFormat="0" applyFill="0" applyProtection="0"/>
    <xf numFmtId="0" fontId="308" fillId="0" borderId="14" applyNumberFormat="0" applyFill="0" applyProtection="0"/>
    <xf numFmtId="189" fontId="308" fillId="0" borderId="6" applyFill="0" applyProtection="0"/>
    <xf numFmtId="189" fontId="308" fillId="0" borderId="6" applyFill="0" applyProtection="0"/>
    <xf numFmtId="0" fontId="23" fillId="0" borderId="18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101" fillId="5" borderId="0" applyNumberFormat="0" applyFill="0" applyBorder="0" applyProtection="0"/>
    <xf numFmtId="0" fontId="77" fillId="0" borderId="0" applyNumberFormat="0">
      <alignment horizontal="center"/>
      <protection hidden="1"/>
    </xf>
    <xf numFmtId="251" fontId="30" fillId="0" borderId="0" applyFont="0" applyFill="0" applyBorder="0" applyAlignment="0" applyProtection="0"/>
    <xf numFmtId="251" fontId="30" fillId="0" borderId="0" applyFont="0" applyFill="0" applyBorder="0" applyAlignment="0" applyProtection="0"/>
    <xf numFmtId="0" fontId="273" fillId="0" borderId="0" applyFont="0" applyFill="0" applyBorder="0" applyAlignment="0" applyProtection="0"/>
    <xf numFmtId="169" fontId="308" fillId="0" borderId="0" applyFont="0" applyFill="0" applyBorder="0" applyProtection="0"/>
    <xf numFmtId="0" fontId="63" fillId="0" borderId="0"/>
    <xf numFmtId="0" fontId="78" fillId="0" borderId="0"/>
    <xf numFmtId="0" fontId="78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79" fillId="0" borderId="0"/>
    <xf numFmtId="236" fontId="46" fillId="0" borderId="0" applyFill="0"/>
    <xf numFmtId="236" fontId="46" fillId="0" borderId="0">
      <alignment horizontal="center"/>
    </xf>
    <xf numFmtId="0" fontId="46" fillId="0" borderId="0" applyFill="0">
      <alignment horizontal="center"/>
    </xf>
    <xf numFmtId="236" fontId="80" fillId="0" borderId="20" applyFill="0"/>
    <xf numFmtId="0" fontId="308" fillId="0" borderId="0" applyFont="0" applyAlignment="0"/>
    <xf numFmtId="0" fontId="81" fillId="0" borderId="0" applyFill="0">
      <alignment vertical="top"/>
    </xf>
    <xf numFmtId="0" fontId="80" fillId="0" borderId="0" applyFill="0">
      <alignment horizontal="left" vertical="top"/>
    </xf>
    <xf numFmtId="236" fontId="82" fillId="0" borderId="17" applyFill="0"/>
    <xf numFmtId="0" fontId="308" fillId="0" borderId="0" applyNumberFormat="0" applyFont="0" applyAlignment="0"/>
    <xf numFmtId="0" fontId="81" fillId="0" borderId="0" applyFill="0">
      <alignment wrapText="1"/>
    </xf>
    <xf numFmtId="0" fontId="80" fillId="0" borderId="0" applyFill="0">
      <alignment horizontal="left" vertical="top" wrapText="1"/>
    </xf>
    <xf numFmtId="236" fontId="83" fillId="0" borderId="0" applyFill="0"/>
    <xf numFmtId="0" fontId="84" fillId="0" borderId="0" applyNumberFormat="0" applyFont="0"/>
    <xf numFmtId="0" fontId="85" fillId="0" borderId="0" applyFill="0">
      <alignment vertical="top" wrapText="1"/>
    </xf>
    <xf numFmtId="0" fontId="82" fillId="0" borderId="0" applyFill="0">
      <alignment horizontal="left" vertical="top" wrapText="1"/>
    </xf>
    <xf numFmtId="236" fontId="308" fillId="0" borderId="0" applyFill="0"/>
    <xf numFmtId="0" fontId="84" fillId="0" borderId="0" applyNumberFormat="0" applyFont="0"/>
    <xf numFmtId="0" fontId="86" fillId="0" borderId="0" applyFill="0">
      <alignment vertical="center" wrapText="1"/>
    </xf>
    <xf numFmtId="0" fontId="25" fillId="0" borderId="0">
      <alignment horizontal="left" vertical="center" wrapText="1"/>
    </xf>
    <xf numFmtId="236" fontId="24" fillId="0" borderId="0" applyFill="0"/>
    <xf numFmtId="0" fontId="84" fillId="0" borderId="0" applyNumberFormat="0" applyFont="0"/>
    <xf numFmtId="0" fontId="42" fillId="0" borderId="0" applyFill="0">
      <alignment horizontal="center" vertical="center" wrapText="1"/>
    </xf>
    <xf numFmtId="0" fontId="308" fillId="0" borderId="0" applyFill="0">
      <alignment horizontal="center" vertical="center" wrapText="1"/>
    </xf>
    <xf numFmtId="236" fontId="87" fillId="0" borderId="0" applyFill="0"/>
    <xf numFmtId="0" fontId="84" fillId="0" borderId="0" applyNumberFormat="0" applyFont="0"/>
    <xf numFmtId="0" fontId="88" fillId="0" borderId="0" applyFill="0">
      <alignment horizontal="center" vertical="center" wrapText="1"/>
    </xf>
    <xf numFmtId="0" fontId="89" fillId="0" borderId="0" applyFill="0">
      <alignment horizontal="center" vertical="center" wrapText="1"/>
    </xf>
    <xf numFmtId="236" fontId="90" fillId="0" borderId="0" applyFill="0"/>
    <xf numFmtId="0" fontId="84" fillId="0" borderId="0" applyNumberFormat="0" applyFont="0"/>
    <xf numFmtId="0" fontId="91" fillId="0" borderId="0">
      <alignment horizontal="center" wrapText="1"/>
    </xf>
    <xf numFmtId="0" fontId="87" fillId="0" borderId="0" applyFill="0">
      <alignment horizontal="center" wrapText="1"/>
    </xf>
    <xf numFmtId="0" fontId="308" fillId="10" borderId="21" applyNumberFormat="0">
      <alignment vertical="center"/>
    </xf>
    <xf numFmtId="0" fontId="56" fillId="0" borderId="0" applyFill="0" applyBorder="0" applyProtection="0">
      <alignment horizontal="right"/>
    </xf>
    <xf numFmtId="252" fontId="92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56" fillId="0" borderId="0" applyFill="0" applyBorder="0" applyProtection="0">
      <alignment horizontal="right"/>
    </xf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253" fontId="64" fillId="0" borderId="0" applyFill="0" applyBorder="0" applyAlignment="0"/>
    <xf numFmtId="253" fontId="64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0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167" fontId="308" fillId="0" borderId="0" applyFont="0" applyFill="0" applyBorder="0" applyAlignment="0" applyProtection="0"/>
    <xf numFmtId="0" fontId="95" fillId="0" borderId="23"/>
    <xf numFmtId="0" fontId="96" fillId="26" borderId="24" applyNumberFormat="0" applyAlignment="0" applyProtection="0"/>
    <xf numFmtId="0" fontId="96" fillId="26" borderId="24" applyNumberFormat="0" applyAlignment="0" applyProtection="0"/>
    <xf numFmtId="0" fontId="256" fillId="26" borderId="24" applyNumberFormat="0" applyAlignment="0" applyProtection="0"/>
    <xf numFmtId="0" fontId="96" fillId="26" borderId="24" applyNumberFormat="0" applyAlignment="0" applyProtection="0"/>
    <xf numFmtId="0" fontId="256" fillId="26" borderId="24" applyNumberFormat="0" applyAlignment="0" applyProtection="0"/>
    <xf numFmtId="0" fontId="96" fillId="26" borderId="24" applyNumberFormat="0" applyAlignment="0" applyProtection="0"/>
    <xf numFmtId="0" fontId="308" fillId="5" borderId="8" applyNumberFormat="0" applyBorder="0" applyProtection="0"/>
    <xf numFmtId="0" fontId="97" fillId="0" borderId="0" applyProtection="0"/>
    <xf numFmtId="0" fontId="98" fillId="0" borderId="0" applyNumberFormat="0" applyFill="0" applyBorder="0" applyAlignment="0" applyProtection="0"/>
    <xf numFmtId="0" fontId="282" fillId="0" borderId="0">
      <alignment horizontal="right"/>
    </xf>
    <xf numFmtId="189" fontId="308" fillId="0" borderId="0" applyFill="0" applyBorder="0" applyProtection="0">
      <alignment horizontal="center"/>
    </xf>
    <xf numFmtId="189" fontId="308" fillId="0" borderId="0" applyFill="0" applyBorder="0" applyProtection="0">
      <alignment horizontal="center"/>
    </xf>
    <xf numFmtId="0" fontId="100" fillId="0" borderId="10">
      <alignment horizontal="center"/>
    </xf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5" fontId="102" fillId="0" borderId="0"/>
    <xf numFmtId="0" fontId="308" fillId="0" borderId="0"/>
    <xf numFmtId="256" fontId="308" fillId="0" borderId="0" applyFont="0" applyFill="0" applyBorder="0" applyAlignment="0" applyProtection="0"/>
    <xf numFmtId="256" fontId="308" fillId="0" borderId="0" applyFont="0" applyFill="0" applyBorder="0" applyAlignment="0" applyProtection="0"/>
    <xf numFmtId="182" fontId="64" fillId="0" borderId="0" applyFont="0" applyFill="0" applyBorder="0" applyAlignment="0" applyProtection="0"/>
    <xf numFmtId="182" fontId="64" fillId="0" borderId="0" applyFont="0" applyFill="0" applyBorder="0" applyAlignment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222" fontId="308" fillId="0" borderId="0" applyFont="0" applyFill="0" applyBorder="0" applyProtection="0"/>
    <xf numFmtId="0" fontId="283" fillId="0" borderId="0" applyFont="0" applyFill="0" applyBorder="0" applyProtection="0"/>
    <xf numFmtId="257" fontId="308" fillId="0" borderId="0" applyFont="0" applyFill="0" applyBorder="0" applyAlignment="0" applyProtection="0"/>
    <xf numFmtId="222" fontId="308" fillId="0" borderId="0" applyFont="0" applyFill="0" applyBorder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0" fontId="283" fillId="0" borderId="0" applyFont="0" applyFill="0" applyBorder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58" fillId="0" borderId="0"/>
    <xf numFmtId="0" fontId="58" fillId="0" borderId="0"/>
    <xf numFmtId="38" fontId="21" fillId="0" borderId="0" applyFont="0" applyFill="0" applyBorder="0" applyAlignment="0" applyProtection="0"/>
    <xf numFmtId="0" fontId="104" fillId="0" borderId="0"/>
    <xf numFmtId="0" fontId="48" fillId="0" borderId="0"/>
    <xf numFmtId="0" fontId="48" fillId="0" borderId="0"/>
    <xf numFmtId="0" fontId="105" fillId="0" borderId="0"/>
    <xf numFmtId="0" fontId="48" fillId="0" borderId="0"/>
    <xf numFmtId="0" fontId="48" fillId="0" borderId="0"/>
    <xf numFmtId="3" fontId="30" fillId="0" borderId="0" applyFont="0" applyFill="0" applyBorder="0" applyAlignment="0" applyProtection="0"/>
    <xf numFmtId="206" fontId="21" fillId="0" borderId="0" applyFont="0" applyFill="0" applyBorder="0" applyAlignment="0" applyProtection="0"/>
    <xf numFmtId="0" fontId="10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39" fontId="21" fillId="0" borderId="0" applyFont="0" applyFill="0" applyBorder="0" applyAlignment="0" applyProtection="0"/>
    <xf numFmtId="0" fontId="106" fillId="2" borderId="0" applyNumberFormat="0" applyFill="0" applyBorder="0" applyAlignment="0"/>
    <xf numFmtId="0" fontId="284" fillId="27" borderId="0" applyNumberFormat="0" applyBorder="0">
      <alignment horizontal="left"/>
    </xf>
    <xf numFmtId="0" fontId="107" fillId="0" borderId="9">
      <alignment horizontal="center" vertical="top" wrapText="1"/>
      <protection hidden="1"/>
    </xf>
    <xf numFmtId="0" fontId="108" fillId="0" borderId="0" applyNumberFormat="0"/>
    <xf numFmtId="0" fontId="108" fillId="0" borderId="0" applyNumberFormat="0"/>
    <xf numFmtId="0" fontId="20" fillId="4" borderId="25" applyNumberFormat="0">
      <alignment horizontal="left" vertical="top" wrapText="1"/>
    </xf>
    <xf numFmtId="0" fontId="109" fillId="10" borderId="0">
      <alignment horizontal="left" vertical="center"/>
    </xf>
    <xf numFmtId="0" fontId="24" fillId="0" borderId="0" applyBorder="0"/>
    <xf numFmtId="0" fontId="308" fillId="5" borderId="16" applyBorder="0"/>
    <xf numFmtId="0" fontId="110" fillId="10" borderId="0" applyNumberFormat="0"/>
    <xf numFmtId="0" fontId="168" fillId="0" borderId="0" applyFont="0" applyFill="0" applyBorder="0" applyAlignment="0" applyProtection="0"/>
    <xf numFmtId="0" fontId="285" fillId="22" borderId="0" applyNumberFormat="0" applyFont="0" applyBorder="0" applyAlignment="0"/>
    <xf numFmtId="0" fontId="104" fillId="0" borderId="0"/>
    <xf numFmtId="0" fontId="48" fillId="0" borderId="26"/>
    <xf numFmtId="0" fontId="105" fillId="0" borderId="0"/>
    <xf numFmtId="0" fontId="48" fillId="0" borderId="0"/>
    <xf numFmtId="0" fontId="48" fillId="0" borderId="0"/>
    <xf numFmtId="0" fontId="105" fillId="0" borderId="0"/>
    <xf numFmtId="192" fontId="75" fillId="0" borderId="0" applyFont="0" applyBorder="0"/>
    <xf numFmtId="192" fontId="75" fillId="0" borderId="0" applyFont="0" applyBorder="0"/>
    <xf numFmtId="0" fontId="30" fillId="0" borderId="0"/>
    <xf numFmtId="0" fontId="30" fillId="0" borderId="0"/>
    <xf numFmtId="254" fontId="93" fillId="0" borderId="0" applyFont="0" applyFill="0" applyBorder="0" applyAlignment="0" applyProtection="0"/>
    <xf numFmtId="254" fontId="93" fillId="0" borderId="0" applyFont="0" applyFill="0" applyBorder="0" applyAlignment="0" applyProtection="0"/>
    <xf numFmtId="192" fontId="20" fillId="0" borderId="0" applyFont="0" applyFill="0" applyBorder="0" applyAlignment="0" applyProtection="0"/>
    <xf numFmtId="192" fontId="20" fillId="0" borderId="0" applyFont="0" applyFill="0" applyBorder="0" applyAlignment="0" applyProtection="0"/>
    <xf numFmtId="171" fontId="64" fillId="0" borderId="0" applyFont="0" applyFill="0" applyBorder="0" applyAlignment="0" applyProtection="0"/>
    <xf numFmtId="171" fontId="64" fillId="0" borderId="0" applyFont="0" applyFill="0" applyBorder="0" applyAlignment="0" applyProtection="0"/>
    <xf numFmtId="258" fontId="64" fillId="0" borderId="0" applyFont="0" applyFill="0" applyBorder="0" applyAlignment="0" applyProtection="0"/>
    <xf numFmtId="258" fontId="64" fillId="0" borderId="0" applyFont="0" applyFill="0" applyBorder="0" applyAlignment="0" applyProtection="0"/>
    <xf numFmtId="217" fontId="308" fillId="0" borderId="0" applyFont="0" applyFill="0" applyBorder="0" applyProtection="0"/>
    <xf numFmtId="0" fontId="283" fillId="0" borderId="0" applyFont="0" applyFill="0" applyBorder="0" applyProtection="0"/>
    <xf numFmtId="259" fontId="308" fillId="0" borderId="0" applyFont="0" applyFill="0" applyBorder="0" applyAlignment="0" applyProtection="0"/>
    <xf numFmtId="0" fontId="283" fillId="0" borderId="0" applyFont="0" applyFill="0" applyBorder="0" applyProtection="0"/>
    <xf numFmtId="259" fontId="20" fillId="0" borderId="0" applyFont="0" applyFill="0" applyBorder="0" applyAlignment="0" applyProtection="0"/>
    <xf numFmtId="0" fontId="48" fillId="0" borderId="0" applyFill="0" applyBorder="0">
      <alignment horizontal="right"/>
    </xf>
    <xf numFmtId="260" fontId="21" fillId="0" borderId="0" applyFont="0" applyFill="0" applyBorder="0" applyAlignment="0" applyProtection="0"/>
    <xf numFmtId="0" fontId="58" fillId="0" borderId="0"/>
    <xf numFmtId="0" fontId="58" fillId="0" borderId="0"/>
    <xf numFmtId="259" fontId="46" fillId="0" borderId="0" applyFont="0" applyFill="0" applyBorder="0" applyAlignment="0" applyProtection="0"/>
    <xf numFmtId="259" fontId="46" fillId="0" borderId="0" applyFont="0" applyFill="0" applyBorder="0" applyAlignment="0" applyProtection="0"/>
    <xf numFmtId="0" fontId="111" fillId="0" borderId="0" applyNumberFormat="0" applyBorder="0">
      <alignment horizontal="center"/>
    </xf>
    <xf numFmtId="0" fontId="111" fillId="0" borderId="0" applyNumberFormat="0" applyBorder="0">
      <alignment horizontal="center"/>
    </xf>
    <xf numFmtId="261" fontId="308" fillId="2" borderId="0" applyFont="0" applyBorder="0"/>
    <xf numFmtId="261" fontId="308" fillId="2" borderId="0" applyFont="0" applyBorder="0"/>
    <xf numFmtId="262" fontId="18" fillId="2" borderId="1">
      <alignment horizontal="right"/>
    </xf>
    <xf numFmtId="263" fontId="30" fillId="0" borderId="0" applyFont="0" applyFill="0" applyBorder="0" applyAlignment="0" applyProtection="0"/>
    <xf numFmtId="263" fontId="30" fillId="0" borderId="0" applyFont="0" applyFill="0" applyBorder="0" applyAlignment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209" fillId="0" borderId="0" applyNumberFormat="0" applyBorder="0"/>
    <xf numFmtId="0" fontId="113" fillId="0" borderId="0"/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37" fontId="19" fillId="0" borderId="27" applyAlignment="0">
      <protection locked="0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5" fillId="0" borderId="0" applyNumberFormat="0" applyAlignment="0"/>
    <xf numFmtId="14" fontId="54" fillId="0" borderId="0"/>
    <xf numFmtId="0" fontId="48" fillId="0" borderId="0"/>
    <xf numFmtId="0" fontId="48" fillId="0" borderId="0"/>
    <xf numFmtId="210" fontId="308" fillId="0" borderId="0" applyFont="0" applyFill="0" applyBorder="0" applyAlignment="0" applyProtection="0"/>
    <xf numFmtId="0" fontId="283" fillId="0" borderId="0" applyFont="0" applyFill="0" applyBorder="0" applyAlignment="0" applyProtection="0"/>
    <xf numFmtId="0" fontId="83" fillId="2" borderId="28">
      <alignment horizontal="center"/>
    </xf>
    <xf numFmtId="17" fontId="83" fillId="2" borderId="29" applyBorder="0">
      <alignment horizontal="center"/>
    </xf>
    <xf numFmtId="0" fontId="83" fillId="2" borderId="9">
      <alignment horizontal="right"/>
    </xf>
    <xf numFmtId="14" fontId="56" fillId="0" borderId="0" applyFill="0" applyBorder="0" applyAlignment="0"/>
    <xf numFmtId="0" fontId="100" fillId="5" borderId="0">
      <alignment horizontal="left"/>
    </xf>
    <xf numFmtId="264" fontId="46" fillId="0" borderId="0" applyFont="0" applyFill="0" applyBorder="0" applyProtection="0"/>
    <xf numFmtId="264" fontId="46" fillId="0" borderId="0" applyFont="0" applyFill="0" applyBorder="0" applyProtection="0"/>
    <xf numFmtId="0" fontId="30" fillId="0" borderId="0" applyFont="0" applyFill="0" applyBorder="0" applyAlignment="0" applyProtection="0"/>
    <xf numFmtId="14" fontId="308" fillId="0" borderId="0"/>
    <xf numFmtId="37" fontId="20" fillId="0" borderId="0"/>
    <xf numFmtId="14" fontId="116" fillId="0" borderId="0" applyFont="0" applyFill="0" applyBorder="0"/>
    <xf numFmtId="14" fontId="116" fillId="0" borderId="0" applyFont="0" applyFill="0" applyBorder="0"/>
    <xf numFmtId="0" fontId="215" fillId="5" borderId="0">
      <alignment vertical="center"/>
    </xf>
    <xf numFmtId="0" fontId="308" fillId="0" borderId="0" applyFont="0" applyFill="0" applyBorder="0" applyAlignment="0" applyProtection="0"/>
    <xf numFmtId="0" fontId="308" fillId="29" borderId="0">
      <alignment horizontal="center" vertical="center"/>
    </xf>
    <xf numFmtId="3" fontId="308" fillId="29" borderId="0">
      <alignment horizontal="center" vertical="justify"/>
    </xf>
    <xf numFmtId="0" fontId="16" fillId="0" borderId="0"/>
    <xf numFmtId="0" fontId="16" fillId="0" borderId="0"/>
    <xf numFmtId="38" fontId="16" fillId="0" borderId="30">
      <alignment vertical="center"/>
    </xf>
    <xf numFmtId="165" fontId="308" fillId="0" borderId="0" applyFont="0" applyFill="0" applyBorder="0" applyAlignment="0" applyProtection="0"/>
    <xf numFmtId="4" fontId="48" fillId="0" borderId="0" applyFont="0" applyFill="0" applyBorder="0" applyAlignment="0" applyProtection="0"/>
    <xf numFmtId="0" fontId="20" fillId="0" borderId="0"/>
    <xf numFmtId="0" fontId="117" fillId="0" borderId="0">
      <protection locked="0"/>
    </xf>
    <xf numFmtId="0" fontId="117" fillId="0" borderId="0">
      <protection locked="0"/>
    </xf>
    <xf numFmtId="0" fontId="20" fillId="0" borderId="0" applyBorder="0"/>
    <xf numFmtId="0" fontId="308" fillId="21" borderId="0" applyNumberFormat="0" applyFont="0" applyBorder="0" applyAlignment="0" applyProtection="0"/>
    <xf numFmtId="169" fontId="58" fillId="0" borderId="0"/>
    <xf numFmtId="169" fontId="58" fillId="0" borderId="0"/>
    <xf numFmtId="40" fontId="23" fillId="0" borderId="1" applyFont="0" applyFill="0" applyBorder="0" applyAlignment="0">
      <protection locked="0"/>
    </xf>
    <xf numFmtId="0" fontId="308" fillId="0" borderId="31" applyNumberFormat="0" applyFont="0" applyFill="0" applyAlignment="0" applyProtection="0"/>
    <xf numFmtId="0" fontId="283" fillId="0" borderId="31" applyNumberFormat="0" applyFont="0" applyFill="0" applyAlignment="0" applyProtection="0"/>
    <xf numFmtId="0" fontId="46" fillId="0" borderId="32"/>
    <xf numFmtId="0" fontId="46" fillId="0" borderId="32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98" fillId="0" borderId="0"/>
    <xf numFmtId="0" fontId="308" fillId="0" borderId="0">
      <alignment horizontal="right"/>
    </xf>
    <xf numFmtId="1" fontId="308" fillId="0" borderId="0">
      <alignment horizontal="right"/>
    </xf>
    <xf numFmtId="1" fontId="308" fillId="0" borderId="0">
      <alignment horizontal="right"/>
    </xf>
    <xf numFmtId="0" fontId="308" fillId="0" borderId="0">
      <alignment horizontal="right"/>
    </xf>
    <xf numFmtId="49" fontId="308" fillId="0" borderId="0">
      <alignment horizontal="left"/>
    </xf>
    <xf numFmtId="49" fontId="308" fillId="0" borderId="0">
      <alignment horizontal="right"/>
    </xf>
    <xf numFmtId="14" fontId="308" fillId="0" borderId="0">
      <alignment horizontal="left"/>
    </xf>
    <xf numFmtId="0" fontId="118" fillId="0" borderId="1" applyFill="0" applyBorder="0" applyAlignment="0"/>
    <xf numFmtId="0" fontId="308" fillId="0" borderId="29" applyFont="0" applyFill="0" applyBorder="0" applyProtection="0"/>
    <xf numFmtId="0" fontId="119" fillId="0" borderId="0">
      <protection locked="0"/>
    </xf>
    <xf numFmtId="0" fontId="119" fillId="0" borderId="0">
      <protection locked="0"/>
    </xf>
    <xf numFmtId="0" fontId="119" fillId="0" borderId="0">
      <protection locked="0"/>
    </xf>
    <xf numFmtId="0" fontId="119" fillId="0" borderId="0">
      <protection locked="0"/>
    </xf>
    <xf numFmtId="256" fontId="308" fillId="0" borderId="0" applyFill="0" applyBorder="0" applyAlignment="0"/>
    <xf numFmtId="256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256" fontId="308" fillId="0" borderId="0" applyFill="0" applyBorder="0" applyAlignment="0"/>
    <xf numFmtId="256" fontId="308" fillId="0" borderId="0" applyFill="0" applyBorder="0" applyAlignment="0"/>
    <xf numFmtId="266" fontId="93" fillId="0" borderId="0" applyFill="0" applyBorder="0" applyAlignment="0"/>
    <xf numFmtId="266" fontId="93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0" fontId="120" fillId="0" borderId="0" applyNumberFormat="0"/>
    <xf numFmtId="0" fontId="120" fillId="0" borderId="0" applyNumberFormat="0"/>
    <xf numFmtId="0" fontId="121" fillId="0" borderId="0"/>
    <xf numFmtId="0" fontId="286" fillId="0" borderId="9" applyNumberFormat="0" applyBorder="0" applyAlignment="0">
      <protection locked="0"/>
    </xf>
    <xf numFmtId="0" fontId="65" fillId="0" borderId="0">
      <alignment horizontal="left"/>
    </xf>
    <xf numFmtId="39" fontId="18" fillId="30" borderId="0"/>
    <xf numFmtId="0" fontId="18" fillId="30" borderId="0" applyBorder="0"/>
    <xf numFmtId="267" fontId="18" fillId="0" borderId="0"/>
    <xf numFmtId="268" fontId="18" fillId="0" borderId="0"/>
    <xf numFmtId="269" fontId="18" fillId="0" borderId="0"/>
    <xf numFmtId="270" fontId="18" fillId="0" borderId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>
      <alignment horizontal="center"/>
    </xf>
    <xf numFmtId="0" fontId="122" fillId="0" borderId="0" applyNumberFormat="0" applyFill="0" applyBorder="0" applyAlignment="0" applyProtection="0"/>
    <xf numFmtId="0" fontId="26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23" fillId="0" borderId="0"/>
    <xf numFmtId="0" fontId="123" fillId="0" borderId="0"/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165" fontId="124" fillId="0" borderId="0"/>
    <xf numFmtId="0" fontId="117" fillId="0" borderId="0">
      <protection locked="0"/>
    </xf>
    <xf numFmtId="0" fontId="117" fillId="0" borderId="0">
      <protection locked="0"/>
    </xf>
    <xf numFmtId="0" fontId="308" fillId="0" borderId="0" applyNumberFormat="0">
      <alignment horizontal="right"/>
    </xf>
    <xf numFmtId="0" fontId="117" fillId="0" borderId="0">
      <protection locked="0"/>
    </xf>
    <xf numFmtId="0" fontId="117" fillId="0" borderId="0">
      <protection locked="0"/>
    </xf>
    <xf numFmtId="38" fontId="64" fillId="0" borderId="0"/>
    <xf numFmtId="0" fontId="48" fillId="0" borderId="0" applyFill="0" applyBorder="0">
      <alignment horizontal="right"/>
    </xf>
    <xf numFmtId="0" fontId="48" fillId="0" borderId="0" applyFill="0" applyBorder="0">
      <alignment horizontal="right"/>
    </xf>
    <xf numFmtId="0" fontId="48" fillId="0" borderId="0" applyFill="0" applyBorder="0">
      <alignment horizontal="right"/>
    </xf>
    <xf numFmtId="38" fontId="46" fillId="0" borderId="0" applyFont="0" applyFill="0" applyBorder="0" applyProtection="0"/>
    <xf numFmtId="38" fontId="46" fillId="0" borderId="0" applyFont="0" applyFill="0" applyBorder="0" applyProtection="0"/>
    <xf numFmtId="271" fontId="46" fillId="0" borderId="0" applyFont="0" applyFill="0" applyBorder="0" applyAlignment="0"/>
    <xf numFmtId="271" fontId="46" fillId="0" borderId="0" applyFont="0" applyFill="0" applyBorder="0" applyAlignment="0"/>
    <xf numFmtId="0" fontId="20" fillId="0" borderId="0">
      <alignment horizontal="left"/>
    </xf>
    <xf numFmtId="0" fontId="20" fillId="0" borderId="0">
      <alignment horizontal="left"/>
    </xf>
    <xf numFmtId="0" fontId="236" fillId="0" borderId="0" applyFill="0" applyBorder="0" applyProtection="0">
      <alignment horizontal="left"/>
    </xf>
    <xf numFmtId="272" fontId="116" fillId="31" borderId="0">
      <alignment horizontal="center"/>
      <protection locked="0"/>
    </xf>
    <xf numFmtId="272" fontId="116" fillId="31" borderId="0">
      <alignment horizontal="center"/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273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6" fillId="0" borderId="0"/>
    <xf numFmtId="274" fontId="126" fillId="0" borderId="0"/>
    <xf numFmtId="274" fontId="126" fillId="0" borderId="0"/>
    <xf numFmtId="275" fontId="126" fillId="0" borderId="0"/>
    <xf numFmtId="275" fontId="126" fillId="0" borderId="0"/>
    <xf numFmtId="276" fontId="126" fillId="0" borderId="0"/>
    <xf numFmtId="276" fontId="126" fillId="0" borderId="0"/>
    <xf numFmtId="0" fontId="308" fillId="0" borderId="0" applyNumberFormat="0" applyFont="0" applyBorder="0" applyAlignment="0"/>
    <xf numFmtId="14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222" fontId="308" fillId="0" borderId="0" applyFont="0" applyFill="0" applyBorder="0" applyAlignment="0" applyProtection="0"/>
    <xf numFmtId="222" fontId="308" fillId="0" borderId="0" applyFont="0" applyFill="0" applyBorder="0" applyAlignment="0" applyProtection="0"/>
    <xf numFmtId="277" fontId="18" fillId="0" borderId="33"/>
    <xf numFmtId="278" fontId="18" fillId="2" borderId="1">
      <alignment horizontal="right"/>
    </xf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17" fillId="0" borderId="0"/>
    <xf numFmtId="279" fontId="127" fillId="0" borderId="0">
      <alignment horizontal="center"/>
    </xf>
    <xf numFmtId="0" fontId="127" fillId="0" borderId="0">
      <alignment horizontal="center"/>
    </xf>
    <xf numFmtId="0" fontId="128" fillId="0" borderId="34" applyNumberFormat="0" applyAlignment="0"/>
    <xf numFmtId="0" fontId="129" fillId="0" borderId="0" applyNumberFormat="0">
      <protection locked="0"/>
    </xf>
    <xf numFmtId="0" fontId="16" fillId="0" borderId="0">
      <alignment horizontal="center"/>
    </xf>
    <xf numFmtId="0" fontId="16" fillId="0" borderId="0">
      <alignment horizontal="center"/>
    </xf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62" fillId="8" borderId="0" applyNumberFormat="0" applyBorder="0" applyAlignment="0" applyProtection="0"/>
    <xf numFmtId="0" fontId="130" fillId="8" borderId="0" applyNumberFormat="0" applyBorder="0" applyAlignment="0" applyProtection="0"/>
    <xf numFmtId="0" fontId="262" fillId="8" borderId="0" applyNumberFormat="0" applyBorder="0" applyAlignment="0" applyProtection="0"/>
    <xf numFmtId="0" fontId="130" fillId="8" borderId="0" applyNumberFormat="0" applyBorder="0" applyAlignment="0" applyProtection="0"/>
    <xf numFmtId="0" fontId="287" fillId="0" borderId="35"/>
    <xf numFmtId="2" fontId="288" fillId="5" borderId="1">
      <alignment horizontal="left"/>
      <protection locked="0"/>
    </xf>
    <xf numFmtId="0" fontId="46" fillId="2" borderId="0" applyNumberFormat="0" applyBorder="0" applyAlignment="0" applyProtection="0"/>
    <xf numFmtId="0" fontId="41" fillId="26" borderId="28" applyAlignment="0" applyProtection="0"/>
    <xf numFmtId="0" fontId="41" fillId="32" borderId="0" applyNumberFormat="0" applyFont="0" applyBorder="0" applyAlignment="0" applyProtection="0"/>
    <xf numFmtId="0" fontId="289" fillId="27" borderId="0" applyBorder="0" applyAlignment="0"/>
    <xf numFmtId="0" fontId="308" fillId="8" borderId="9" applyNumberFormat="0" applyFont="0" applyBorder="0" applyAlignment="0" applyProtection="0"/>
    <xf numFmtId="213" fontId="308" fillId="0" borderId="0" applyFont="0" applyFill="0" applyBorder="0" applyProtection="0"/>
    <xf numFmtId="0" fontId="283" fillId="0" borderId="0" applyFont="0" applyFill="0" applyBorder="0" applyProtection="0"/>
    <xf numFmtId="0" fontId="46" fillId="21" borderId="0" applyNumberFormat="0" applyFont="0" applyBorder="0" applyProtection="0"/>
    <xf numFmtId="0" fontId="131" fillId="8" borderId="0" applyNumberFormat="0" applyFont="0" applyAlignment="0"/>
    <xf numFmtId="0" fontId="308" fillId="0" borderId="0">
      <alignment vertical="top"/>
    </xf>
    <xf numFmtId="206" fontId="308" fillId="0" borderId="0" applyFill="0" applyBorder="0" applyAlignment="0" applyProtection="0"/>
    <xf numFmtId="206" fontId="308" fillId="0" borderId="0" applyFill="0" applyBorder="0" applyAlignment="0" applyProtection="0"/>
    <xf numFmtId="0" fontId="132" fillId="0" borderId="0"/>
    <xf numFmtId="37" fontId="133" fillId="0" borderId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37" fontId="133" fillId="0" borderId="0">
      <protection locked="0"/>
    </xf>
    <xf numFmtId="0" fontId="136" fillId="0" borderId="0" applyNumberFormat="0" applyFill="0" applyBorder="0" applyAlignmen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08" fillId="2" borderId="0" applyNumberFormat="0" applyFont="0" applyBorder="0" applyAlignment="0"/>
    <xf numFmtId="0" fontId="308" fillId="2" borderId="0" applyNumberFormat="0" applyFont="0" applyBorder="0" applyAlignment="0"/>
    <xf numFmtId="0" fontId="308" fillId="2" borderId="0" applyNumberFormat="0" applyFont="0" applyBorder="0" applyAlignment="0"/>
    <xf numFmtId="0" fontId="137" fillId="0" borderId="0">
      <alignment horizontal="centerContinuous" vertical="center"/>
    </xf>
    <xf numFmtId="0" fontId="138" fillId="0" borderId="37" applyNumberFormat="0" applyFill="0" applyAlignment="0" applyProtection="0"/>
    <xf numFmtId="0" fontId="263" fillId="0" borderId="37" applyNumberFormat="0" applyFill="0" applyAlignment="0" applyProtection="0"/>
    <xf numFmtId="0" fontId="138" fillId="0" borderId="37" applyNumberFormat="0" applyFill="0" applyAlignment="0" applyProtection="0"/>
    <xf numFmtId="0" fontId="139" fillId="0" borderId="38" applyNumberFormat="0" applyFill="0" applyAlignment="0" applyProtection="0"/>
    <xf numFmtId="0" fontId="264" fillId="0" borderId="38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265" fillId="0" borderId="39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6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20" fillId="27" borderId="17"/>
    <xf numFmtId="198" fontId="308" fillId="0" borderId="0">
      <protection locked="0"/>
    </xf>
    <xf numFmtId="198" fontId="308" fillId="0" borderId="0">
      <protection locked="0"/>
    </xf>
    <xf numFmtId="198" fontId="308" fillId="0" borderId="0">
      <protection locked="0"/>
    </xf>
    <xf numFmtId="198" fontId="308" fillId="0" borderId="0">
      <protection locked="0"/>
    </xf>
    <xf numFmtId="0" fontId="141" fillId="0" borderId="0">
      <alignment horizontal="left"/>
    </xf>
    <xf numFmtId="0" fontId="141" fillId="0" borderId="0">
      <alignment horizontal="left"/>
    </xf>
    <xf numFmtId="0" fontId="142" fillId="0" borderId="0">
      <alignment horizontal="center"/>
    </xf>
    <xf numFmtId="201" fontId="143" fillId="0" borderId="0" applyFill="0" applyBorder="0" applyAlignment="0" applyProtection="0"/>
    <xf numFmtId="0" fontId="290" fillId="27" borderId="0" applyNumberFormat="0" applyBorder="0" applyAlignment="0"/>
    <xf numFmtId="0" fontId="144" fillId="0" borderId="0" applyNumberFormat="0" applyFill="0" applyBorder="0" applyProtection="0"/>
    <xf numFmtId="0" fontId="145" fillId="0" borderId="0" applyNumberFormat="0" applyFill="0" applyBorder="0" applyAlignment="0" applyProtection="0"/>
    <xf numFmtId="0" fontId="19" fillId="0" borderId="40" applyNumberFormat="0" applyFill="0" applyAlignment="0" applyProtection="0"/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8" fillId="0" borderId="0" applyNumberFormat="0" applyFill="0" applyBorder="0">
      <protection locked="0"/>
    </xf>
    <xf numFmtId="37" fontId="41" fillId="0" borderId="0"/>
    <xf numFmtId="0" fontId="149" fillId="0" borderId="0" applyNumberFormat="0" applyFill="0" applyBorder="0">
      <protection locked="0"/>
    </xf>
    <xf numFmtId="0" fontId="274" fillId="0" borderId="0" applyNumberFormat="0" applyFill="0" applyBorder="0">
      <protection locked="0"/>
    </xf>
    <xf numFmtId="0" fontId="291" fillId="0" borderId="41">
      <alignment horizontal="left" indent="1"/>
    </xf>
    <xf numFmtId="0" fontId="20" fillId="12" borderId="0" applyNumberFormat="0" applyFont="0" applyBorder="0" applyAlignment="0">
      <protection locked="0"/>
    </xf>
    <xf numFmtId="10" fontId="19" fillId="0" borderId="0" applyFill="0" applyBorder="0" applyProtection="0">
      <alignment horizontal="right"/>
    </xf>
    <xf numFmtId="0" fontId="46" fillId="4" borderId="9" applyNumberFormat="0" applyBorder="0" applyAlignment="0" applyProtection="0"/>
    <xf numFmtId="0" fontId="292" fillId="3" borderId="42" applyNumberFormat="0">
      <alignment vertical="center"/>
    </xf>
    <xf numFmtId="0" fontId="20" fillId="12" borderId="0" applyNumberFormat="0" applyFont="0" applyBorder="0" applyAlignment="0">
      <protection locked="0"/>
    </xf>
    <xf numFmtId="0" fontId="266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66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206" fontId="105" fillId="30" borderId="0"/>
    <xf numFmtId="206" fontId="105" fillId="30" borderId="0"/>
    <xf numFmtId="0" fontId="181" fillId="0" borderId="0" applyFill="0" applyBorder="0" applyProtection="0">
      <alignment horizontal="right"/>
    </xf>
    <xf numFmtId="10" fontId="150" fillId="0" borderId="0">
      <protection locked="0"/>
    </xf>
    <xf numFmtId="10" fontId="150" fillId="0" borderId="0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19" fillId="0" borderId="0" applyNumberFormat="0" applyFill="0" applyBorder="0" applyAlignment="0">
      <protection locked="0"/>
    </xf>
    <xf numFmtId="0" fontId="293" fillId="5" borderId="0" applyNumberFormat="0" applyBorder="0" applyAlignment="0">
      <protection locked="0"/>
    </xf>
    <xf numFmtId="15" fontId="150" fillId="0" borderId="0">
      <protection locked="0"/>
    </xf>
    <xf numFmtId="15" fontId="150" fillId="0" borderId="0">
      <protection locked="0"/>
    </xf>
    <xf numFmtId="14" fontId="308" fillId="12" borderId="43">
      <protection locked="0"/>
    </xf>
    <xf numFmtId="2" fontId="150" fillId="0" borderId="44">
      <protection locked="0"/>
    </xf>
    <xf numFmtId="2" fontId="150" fillId="0" borderId="44">
      <protection locked="0"/>
    </xf>
    <xf numFmtId="37" fontId="100" fillId="2" borderId="0"/>
    <xf numFmtId="37" fontId="100" fillId="2" borderId="0"/>
    <xf numFmtId="37" fontId="100" fillId="2" borderId="0"/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308" fillId="34" borderId="43">
      <protection locked="0"/>
    </xf>
    <xf numFmtId="37" fontId="82" fillId="2" borderId="0"/>
    <xf numFmtId="37" fontId="82" fillId="2" borderId="0"/>
    <xf numFmtId="37" fontId="82" fillId="2" borderId="0"/>
    <xf numFmtId="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280" fontId="308" fillId="0" borderId="0"/>
    <xf numFmtId="280" fontId="308" fillId="0" borderId="0"/>
    <xf numFmtId="0" fontId="308" fillId="34" borderId="43">
      <protection locked="0"/>
    </xf>
    <xf numFmtId="10" fontId="308" fillId="12" borderId="43">
      <protection locked="0"/>
    </xf>
    <xf numFmtId="10" fontId="308" fillId="12" borderId="43">
      <alignment horizontal="center"/>
      <protection locked="0"/>
    </xf>
    <xf numFmtId="10" fontId="308" fillId="12" borderId="43">
      <protection locked="0"/>
    </xf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308" fillId="12" borderId="43" applyNumberFormat="0">
      <alignment horizontal="center"/>
      <protection locked="0"/>
    </xf>
    <xf numFmtId="0" fontId="308" fillId="12" borderId="43">
      <protection locked="0"/>
    </xf>
    <xf numFmtId="0" fontId="308" fillId="29" borderId="43"/>
    <xf numFmtId="0" fontId="308" fillId="29" borderId="43"/>
    <xf numFmtId="0" fontId="308" fillId="36" borderId="43"/>
    <xf numFmtId="0" fontId="308" fillId="36" borderId="43"/>
    <xf numFmtId="0" fontId="308" fillId="34" borderId="43"/>
    <xf numFmtId="0" fontId="308" fillId="29" borderId="0"/>
    <xf numFmtId="0" fontId="308" fillId="36" borderId="43"/>
    <xf numFmtId="0" fontId="308" fillId="12" borderId="43"/>
    <xf numFmtId="0" fontId="308" fillId="12" borderId="43">
      <protection locked="0"/>
    </xf>
    <xf numFmtId="10" fontId="308" fillId="12" borderId="43">
      <protection locked="0"/>
    </xf>
    <xf numFmtId="281" fontId="152" fillId="0" borderId="0" applyFill="0" applyBorder="0" applyAlignment="0">
      <protection locked="0"/>
    </xf>
    <xf numFmtId="0" fontId="150" fillId="0" borderId="0">
      <protection locked="0"/>
    </xf>
    <xf numFmtId="0" fontId="150" fillId="0" borderId="0">
      <protection locked="0"/>
    </xf>
    <xf numFmtId="4" fontId="46" fillId="0" borderId="0">
      <alignment horizontal="left"/>
    </xf>
    <xf numFmtId="4" fontId="46" fillId="0" borderId="0">
      <alignment horizontal="left"/>
    </xf>
    <xf numFmtId="0" fontId="294" fillId="27" borderId="0" applyNumberFormat="0" applyBorder="0" applyAlignment="0" applyProtection="0"/>
    <xf numFmtId="282" fontId="16" fillId="0" borderId="0" applyFont="0" applyFill="0" applyBorder="0" applyAlignment="0" applyProtection="0"/>
    <xf numFmtId="283" fontId="16" fillId="0" borderId="0" applyFont="0" applyFill="0" applyBorder="0" applyAlignment="0" applyProtection="0"/>
    <xf numFmtId="38" fontId="153" fillId="0" borderId="0"/>
    <xf numFmtId="38" fontId="154" fillId="0" borderId="0"/>
    <xf numFmtId="38" fontId="155" fillId="0" borderId="0"/>
    <xf numFmtId="38" fontId="156" fillId="0" borderId="0"/>
    <xf numFmtId="0" fontId="92" fillId="0" borderId="0"/>
    <xf numFmtId="0" fontId="92" fillId="0" borderId="0"/>
    <xf numFmtId="0" fontId="142" fillId="0" borderId="0" applyNumberFormat="0" applyFill="0" applyBorder="0">
      <alignment horizontal="right"/>
    </xf>
    <xf numFmtId="0" fontId="142" fillId="0" borderId="0" applyNumberFormat="0" applyFill="0" applyBorder="0">
      <alignment horizontal="right"/>
    </xf>
    <xf numFmtId="0" fontId="65" fillId="0" borderId="0" applyNumberFormat="0" applyFont="0" applyFill="0" applyAlignment="0"/>
    <xf numFmtId="37" fontId="24" fillId="0" borderId="1" applyFill="0" applyBorder="0" applyProtection="0">
      <alignment horizontal="left"/>
    </xf>
    <xf numFmtId="0" fontId="157" fillId="0" borderId="28" applyNumberFormat="0" applyFont="0" applyFill="0" applyBorder="0">
      <protection locked="0"/>
    </xf>
    <xf numFmtId="2" fontId="158" fillId="0" borderId="6"/>
    <xf numFmtId="0" fontId="46" fillId="0" borderId="6" applyNumberFormat="0" applyFont="0" applyFill="0" applyProtection="0"/>
    <xf numFmtId="38" fontId="64" fillId="0" borderId="0">
      <alignment horizontal="right"/>
    </xf>
    <xf numFmtId="0" fontId="46" fillId="0" borderId="17" applyNumberFormat="0" applyFont="0" applyFill="0" applyProtection="0">
      <alignment horizontal="center"/>
    </xf>
    <xf numFmtId="256" fontId="308" fillId="0" borderId="0" applyFill="0" applyBorder="0" applyAlignment="0"/>
    <xf numFmtId="256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256" fontId="308" fillId="0" borderId="0" applyFill="0" applyBorder="0" applyAlignment="0"/>
    <xf numFmtId="256" fontId="308" fillId="0" borderId="0" applyFill="0" applyBorder="0" applyAlignment="0"/>
    <xf numFmtId="266" fontId="93" fillId="0" borderId="0" applyFill="0" applyBorder="0" applyAlignment="0"/>
    <xf numFmtId="266" fontId="93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0" fontId="159" fillId="0" borderId="46" applyNumberFormat="0" applyFill="0" applyAlignment="0" applyProtection="0"/>
    <xf numFmtId="0" fontId="267" fillId="0" borderId="46" applyNumberFormat="0" applyFill="0" applyAlignment="0" applyProtection="0"/>
    <xf numFmtId="0" fontId="159" fillId="0" borderId="46" applyNumberFormat="0" applyFill="0" applyAlignment="0" applyProtection="0"/>
    <xf numFmtId="206" fontId="160" fillId="37" borderId="0"/>
    <xf numFmtId="206" fontId="160" fillId="37" borderId="0"/>
    <xf numFmtId="0" fontId="308" fillId="2" borderId="0"/>
    <xf numFmtId="0" fontId="308" fillId="2" borderId="0"/>
    <xf numFmtId="284" fontId="18" fillId="0" borderId="0">
      <alignment horizontal="right"/>
    </xf>
    <xf numFmtId="14" fontId="295" fillId="0" borderId="0"/>
    <xf numFmtId="285" fontId="18" fillId="0" borderId="0">
      <alignment horizontal="right"/>
    </xf>
    <xf numFmtId="38" fontId="20" fillId="0" borderId="0"/>
    <xf numFmtId="38" fontId="20" fillId="0" borderId="0"/>
    <xf numFmtId="38" fontId="109" fillId="1" borderId="6"/>
    <xf numFmtId="286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287" fontId="46" fillId="0" borderId="0" applyFont="0" applyFill="0" applyBorder="0" applyAlignment="0" applyProtection="0"/>
    <xf numFmtId="287" fontId="46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288" fontId="152" fillId="0" borderId="6" applyFont="0" applyFill="0" applyBorder="0" applyAlignment="0">
      <protection locked="0"/>
    </xf>
    <xf numFmtId="289" fontId="18" fillId="2" borderId="1">
      <alignment horizontal="right"/>
    </xf>
    <xf numFmtId="14" fontId="17" fillId="0" borderId="0" applyFont="0" applyFill="0" applyBorder="0" applyAlignment="0" applyProtection="0"/>
    <xf numFmtId="290" fontId="161" fillId="0" borderId="6">
      <alignment horizontal="right"/>
    </xf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91" fontId="24" fillId="0" borderId="0" applyFont="0" applyFill="0" applyBorder="0" applyAlignment="0" applyProtection="0"/>
    <xf numFmtId="292" fontId="24" fillId="0" borderId="0" applyFont="0" applyFill="0" applyBorder="0" applyAlignment="0" applyProtection="0"/>
    <xf numFmtId="293" fontId="47" fillId="0" borderId="0" applyFont="0" applyFill="0" applyBorder="0" applyAlignment="0" applyProtection="0"/>
    <xf numFmtId="259" fontId="47" fillId="0" borderId="0" applyFont="0" applyFill="0" applyBorder="0" applyAlignment="0" applyProtection="0"/>
    <xf numFmtId="293" fontId="308" fillId="0" borderId="0" applyFont="0" applyFill="0" applyBorder="0" applyAlignment="0" applyProtection="0"/>
    <xf numFmtId="259" fontId="308" fillId="0" borderId="0" applyFont="0" applyFill="0" applyBorder="0" applyAlignment="0" applyProtection="0"/>
    <xf numFmtId="37" fontId="16" fillId="0" borderId="0" applyFont="0" applyFill="0" applyBorder="0" applyAlignment="0" applyProtection="0"/>
    <xf numFmtId="37" fontId="16" fillId="0" borderId="0" applyFont="0" applyFill="0" applyBorder="0" applyAlignment="0" applyProtection="0"/>
    <xf numFmtId="259" fontId="308" fillId="0" borderId="0" applyFont="0" applyFill="0" applyBorder="0" applyAlignment="0" applyProtection="0"/>
    <xf numFmtId="293" fontId="308" fillId="0" borderId="0" applyFont="0" applyFill="0" applyBorder="0" applyAlignment="0" applyProtection="0"/>
    <xf numFmtId="259" fontId="308" fillId="0" borderId="0" applyFont="0" applyFill="0" applyBorder="0" applyAlignment="0" applyProtection="0"/>
    <xf numFmtId="0" fontId="117" fillId="0" borderId="0">
      <protection locked="0"/>
    </xf>
    <xf numFmtId="0" fontId="117" fillId="0" borderId="0">
      <protection locked="0"/>
    </xf>
    <xf numFmtId="17" fontId="116" fillId="0" borderId="0" applyFont="0" applyFill="0" applyBorder="0">
      <alignment horizontal="right"/>
    </xf>
    <xf numFmtId="17" fontId="116" fillId="0" borderId="0" applyFont="0" applyFill="0" applyBorder="0">
      <alignment horizontal="right"/>
    </xf>
    <xf numFmtId="0" fontId="308" fillId="0" borderId="0"/>
    <xf numFmtId="294" fontId="162" fillId="0" borderId="6" applyFont="0" applyFill="0" applyBorder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06" fontId="308" fillId="0" borderId="0" applyFont="0" applyFill="0" applyBorder="0" applyProtection="0"/>
    <xf numFmtId="294" fontId="162" fillId="0" borderId="0" applyFont="0" applyFill="0" applyBorder="0" applyAlignment="0" applyProtection="0"/>
    <xf numFmtId="295" fontId="20" fillId="0" borderId="0" applyFont="0" applyFill="0" applyBorder="0" applyAlignment="0" applyProtection="0"/>
    <xf numFmtId="295" fontId="20" fillId="0" borderId="0" applyFont="0" applyFill="0" applyBorder="0" applyAlignment="0" applyProtection="0"/>
    <xf numFmtId="181" fontId="59" fillId="0" borderId="0" applyFont="0">
      <protection locked="0"/>
    </xf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268" fillId="3" borderId="0" applyNumberFormat="0" applyBorder="0" applyAlignment="0" applyProtection="0"/>
    <xf numFmtId="0" fontId="163" fillId="3" borderId="0" applyNumberFormat="0" applyBorder="0" applyAlignment="0" applyProtection="0"/>
    <xf numFmtId="0" fontId="268" fillId="3" borderId="0" applyNumberFormat="0" applyBorder="0" applyAlignment="0" applyProtection="0"/>
    <xf numFmtId="0" fontId="163" fillId="3" borderId="0" applyNumberFormat="0" applyBorder="0" applyAlignment="0" applyProtection="0"/>
    <xf numFmtId="0" fontId="19" fillId="0" borderId="0"/>
    <xf numFmtId="0" fontId="92" fillId="0" borderId="0" applyNumberFormat="0" applyFill="0" applyAlignment="0" applyProtection="0"/>
    <xf numFmtId="37" fontId="164" fillId="0" borderId="0"/>
    <xf numFmtId="37" fontId="164" fillId="0" borderId="0"/>
    <xf numFmtId="296" fontId="165" fillId="0" borderId="0"/>
    <xf numFmtId="196" fontId="166" fillId="0" borderId="0"/>
    <xf numFmtId="0" fontId="104" fillId="0" borderId="0"/>
    <xf numFmtId="0" fontId="55" fillId="0" borderId="0"/>
    <xf numFmtId="0" fontId="20" fillId="0" borderId="0"/>
    <xf numFmtId="0" fontId="20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0" fillId="0" borderId="0"/>
    <xf numFmtId="0" fontId="308" fillId="0" borderId="0"/>
    <xf numFmtId="0" fontId="55" fillId="0" borderId="0"/>
    <xf numFmtId="0" fontId="308" fillId="0" borderId="0"/>
    <xf numFmtId="0" fontId="55" fillId="0" borderId="0"/>
    <xf numFmtId="0" fontId="254" fillId="0" borderId="0"/>
    <xf numFmtId="0" fontId="308" fillId="0" borderId="0"/>
    <xf numFmtId="0" fontId="254" fillId="0" borderId="0"/>
    <xf numFmtId="0" fontId="20" fillId="0" borderId="0"/>
    <xf numFmtId="0" fontId="101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01" fillId="0" borderId="0"/>
    <xf numFmtId="0" fontId="253" fillId="0" borderId="0"/>
    <xf numFmtId="0" fontId="55" fillId="0" borderId="0"/>
    <xf numFmtId="0" fontId="308" fillId="0" borderId="0"/>
    <xf numFmtId="0" fontId="253" fillId="0" borderId="0"/>
    <xf numFmtId="0" fontId="55" fillId="0" borderId="0"/>
    <xf numFmtId="0" fontId="55" fillId="0" borderId="0"/>
    <xf numFmtId="0" fontId="308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167" fillId="0" borderId="6" applyFill="0" applyAlignment="0" applyProtection="0"/>
    <xf numFmtId="0" fontId="16" fillId="0" borderId="0"/>
    <xf numFmtId="0" fontId="101" fillId="0" borderId="0"/>
    <xf numFmtId="182" fontId="46" fillId="0" borderId="0"/>
    <xf numFmtId="40" fontId="46" fillId="0" borderId="0"/>
    <xf numFmtId="183" fontId="46" fillId="0" borderId="0"/>
    <xf numFmtId="0" fontId="308" fillId="0" borderId="0"/>
    <xf numFmtId="0" fontId="168" fillId="0" borderId="0"/>
    <xf numFmtId="0" fontId="308" fillId="0" borderId="0"/>
    <xf numFmtId="0" fontId="308" fillId="0" borderId="0"/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165" fontId="169" fillId="0" borderId="0"/>
    <xf numFmtId="0" fontId="308" fillId="0" borderId="0" applyFont="0" applyFill="0" applyBorder="0" applyAlignment="0" applyProtection="0"/>
    <xf numFmtId="38" fontId="170" fillId="0" borderId="48" applyFont="0" applyFill="0" applyBorder="0"/>
    <xf numFmtId="40" fontId="171" fillId="0" borderId="0" applyFont="0" applyFill="0" applyBorder="0" applyAlignment="0" applyProtection="0"/>
    <xf numFmtId="38" fontId="171" fillId="0" borderId="0" applyFont="0" applyFill="0" applyBorder="0" applyAlignment="0" applyProtection="0"/>
    <xf numFmtId="0" fontId="172" fillId="5" borderId="1" applyNumberFormat="0" applyBorder="0" applyProtection="0">
      <alignment horizontal="center"/>
    </xf>
    <xf numFmtId="0" fontId="172" fillId="5" borderId="1" applyNumberFormat="0" applyBorder="0" applyProtection="0">
      <alignment horizontal="center"/>
    </xf>
    <xf numFmtId="0" fontId="173" fillId="0" borderId="0"/>
    <xf numFmtId="297" fontId="308" fillId="0" borderId="0"/>
    <xf numFmtId="297" fontId="308" fillId="0" borderId="0"/>
    <xf numFmtId="0" fontId="269" fillId="2" borderId="49" applyNumberFormat="0" applyAlignment="0" applyProtection="0"/>
    <xf numFmtId="297" fontId="308" fillId="0" borderId="0"/>
    <xf numFmtId="0" fontId="269" fillId="2" borderId="49" applyNumberFormat="0" applyAlignment="0" applyProtection="0"/>
    <xf numFmtId="297" fontId="308" fillId="0" borderId="0"/>
    <xf numFmtId="38" fontId="107" fillId="5" borderId="0">
      <alignment horizontal="right"/>
    </xf>
    <xf numFmtId="49" fontId="174" fillId="3" borderId="0">
      <alignment horizontal="center"/>
    </xf>
    <xf numFmtId="0" fontId="175" fillId="38" borderId="1"/>
    <xf numFmtId="164" fontId="308" fillId="5" borderId="0" applyBorder="0">
      <alignment horizontal="center"/>
    </xf>
    <xf numFmtId="164" fontId="308" fillId="5" borderId="0" applyBorder="0">
      <alignment horizontal="center"/>
    </xf>
    <xf numFmtId="0" fontId="176" fillId="38" borderId="0" applyBorder="0">
      <alignment horizontal="center"/>
    </xf>
    <xf numFmtId="37" fontId="19" fillId="0" borderId="27">
      <protection locked="0"/>
    </xf>
    <xf numFmtId="37" fontId="19" fillId="0" borderId="27">
      <protection locked="0"/>
    </xf>
    <xf numFmtId="1" fontId="177" fillId="0" borderId="0" applyProtection="0">
      <alignment horizontal="right" vertical="center"/>
    </xf>
    <xf numFmtId="0" fontId="178" fillId="5" borderId="0"/>
    <xf numFmtId="0" fontId="175" fillId="39" borderId="9" applyNumberFormat="0">
      <alignment horizontal="center" vertical="top" wrapText="1"/>
      <protection hidden="1"/>
    </xf>
    <xf numFmtId="298" fontId="308" fillId="0" borderId="6">
      <alignment vertical="center"/>
    </xf>
    <xf numFmtId="299" fontId="18" fillId="30" borderId="0"/>
    <xf numFmtId="300" fontId="18" fillId="0" borderId="0"/>
    <xf numFmtId="14" fontId="64" fillId="0" borderId="0">
      <alignment horizontal="center" wrapText="1"/>
      <protection locked="0"/>
    </xf>
    <xf numFmtId="14" fontId="64" fillId="0" borderId="0">
      <alignment horizontal="center" wrapText="1"/>
      <protection locked="0"/>
    </xf>
    <xf numFmtId="0" fontId="179" fillId="0" borderId="0"/>
    <xf numFmtId="0" fontId="179" fillId="0" borderId="0"/>
    <xf numFmtId="0" fontId="104" fillId="0" borderId="0"/>
    <xf numFmtId="169" fontId="165" fillId="0" borderId="0" applyFill="0" applyBorder="0" applyAlignment="0" applyProtection="0"/>
    <xf numFmtId="9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301" fontId="308" fillId="0" borderId="0" applyFont="0" applyFill="0" applyBorder="0" applyAlignment="0" applyProtection="0"/>
    <xf numFmtId="301" fontId="308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0" fontId="308" fillId="0" borderId="0" applyFont="0" applyFill="0" applyBorder="0" applyAlignment="0" applyProtection="0"/>
    <xf numFmtId="10" fontId="308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55" fillId="0" borderId="0" applyFont="0" applyFill="0" applyBorder="0" applyAlignment="0" applyProtection="0"/>
    <xf numFmtId="302" fontId="180" fillId="0" borderId="0" applyFont="0" applyFill="0" applyBorder="0" applyAlignment="0" applyProtection="0"/>
    <xf numFmtId="302" fontId="180" fillId="0" borderId="0" applyFont="0" applyFill="0" applyBorder="0" applyAlignment="0" applyProtection="0"/>
    <xf numFmtId="303" fontId="21" fillId="0" borderId="0" applyFont="0" applyFill="0" applyBorder="0" applyAlignment="0" applyProtection="0"/>
    <xf numFmtId="9" fontId="308" fillId="0" borderId="0"/>
    <xf numFmtId="9" fontId="308" fillId="0" borderId="0"/>
    <xf numFmtId="304" fontId="181" fillId="0" borderId="0" applyFont="0" applyFill="0" applyBorder="0" applyAlignment="0">
      <protection locked="0"/>
    </xf>
    <xf numFmtId="305" fontId="24" fillId="0" borderId="0" applyFont="0" applyFill="0" applyBorder="0" applyAlignment="0" applyProtection="0"/>
    <xf numFmtId="306" fontId="46" fillId="0" borderId="0" applyFont="0" applyFill="0" applyBorder="0" applyAlignment="0" applyProtection="0"/>
    <xf numFmtId="306" fontId="46" fillId="0" borderId="0" applyFont="0" applyFill="0" applyBorder="0" applyAlignment="0" applyProtection="0"/>
    <xf numFmtId="307" fontId="46" fillId="0" borderId="0" applyFont="0" applyFill="0" applyBorder="0" applyAlignment="0" applyProtection="0"/>
    <xf numFmtId="307" fontId="46" fillId="0" borderId="0" applyFont="0" applyFill="0" applyBorder="0" applyAlignment="0" applyProtection="0"/>
    <xf numFmtId="0" fontId="182" fillId="0" borderId="0"/>
    <xf numFmtId="0" fontId="308" fillId="0" borderId="0">
      <protection locked="0"/>
    </xf>
    <xf numFmtId="0" fontId="183" fillId="0" borderId="0">
      <protection locked="0"/>
    </xf>
    <xf numFmtId="0" fontId="308" fillId="0" borderId="0">
      <protection locked="0"/>
    </xf>
    <xf numFmtId="0" fontId="41" fillId="0" borderId="0">
      <protection locked="0"/>
    </xf>
    <xf numFmtId="0" fontId="117" fillId="0" borderId="0">
      <protection locked="0"/>
    </xf>
    <xf numFmtId="0" fontId="117" fillId="0" borderId="0">
      <protection locked="0"/>
    </xf>
    <xf numFmtId="0" fontId="21" fillId="0" borderId="0" applyFont="0" applyFill="0" applyBorder="0" applyAlignment="0" applyProtection="0"/>
    <xf numFmtId="13" fontId="308" fillId="0" borderId="0" applyFont="0" applyFill="0" applyProtection="0"/>
    <xf numFmtId="256" fontId="308" fillId="0" borderId="0" applyFill="0" applyBorder="0" applyAlignment="0"/>
    <xf numFmtId="256" fontId="308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256" fontId="308" fillId="0" borderId="0" applyFill="0" applyBorder="0" applyAlignment="0"/>
    <xf numFmtId="256" fontId="308" fillId="0" borderId="0" applyFill="0" applyBorder="0" applyAlignment="0"/>
    <xf numFmtId="266" fontId="93" fillId="0" borderId="0" applyFill="0" applyBorder="0" applyAlignment="0"/>
    <xf numFmtId="266" fontId="93" fillId="0" borderId="0" applyFill="0" applyBorder="0" applyAlignment="0"/>
    <xf numFmtId="254" fontId="93" fillId="0" borderId="0" applyFill="0" applyBorder="0" applyAlignment="0"/>
    <xf numFmtId="254" fontId="93" fillId="0" borderId="0" applyFill="0" applyBorder="0" applyAlignment="0"/>
    <xf numFmtId="308" fontId="18" fillId="2" borderId="41">
      <alignment horizontal="right"/>
    </xf>
    <xf numFmtId="37" fontId="19" fillId="0" borderId="0">
      <protection locked="0"/>
    </xf>
    <xf numFmtId="37" fontId="19" fillId="0" borderId="0">
      <protection locked="0"/>
    </xf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15" fontId="16" fillId="0" borderId="0" applyFont="0" applyFill="0" applyBorder="0" applyAlignment="0" applyProtection="0"/>
    <xf numFmtId="15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4" fontId="16" fillId="0" borderId="0" applyFont="0" applyFill="0" applyBorder="0" applyAlignment="0" applyProtection="0"/>
    <xf numFmtId="0" fontId="134" fillId="0" borderId="14">
      <alignment horizontal="center"/>
    </xf>
    <xf numFmtId="0" fontId="134" fillId="0" borderId="14">
      <alignment horizontal="center"/>
    </xf>
    <xf numFmtId="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16" fillId="40" borderId="0" applyNumberFormat="0" applyFont="0" applyBorder="0" applyAlignment="0" applyProtection="0"/>
    <xf numFmtId="0" fontId="16" fillId="40" borderId="0" applyNumberFormat="0" applyFont="0" applyBorder="0" applyAlignment="0" applyProtection="0"/>
    <xf numFmtId="309" fontId="18" fillId="2" borderId="0"/>
    <xf numFmtId="0" fontId="184" fillId="0" borderId="0">
      <alignment horizontal="center"/>
    </xf>
    <xf numFmtId="0" fontId="18" fillId="0" borderId="6">
      <alignment horizontal="centerContinuous"/>
    </xf>
    <xf numFmtId="310" fontId="18" fillId="2" borderId="0">
      <alignment horizontal="right"/>
    </xf>
    <xf numFmtId="0" fontId="308" fillId="0" borderId="44" applyNumberFormat="0" applyFill="0" applyProtection="0"/>
    <xf numFmtId="0" fontId="308" fillId="0" borderId="44" applyNumberFormat="0" applyFill="0" applyProtection="0"/>
    <xf numFmtId="204" fontId="48" fillId="2" borderId="0">
      <alignment horizontal="right"/>
    </xf>
    <xf numFmtId="204" fontId="48" fillId="2" borderId="0">
      <alignment horizontal="right"/>
    </xf>
    <xf numFmtId="4" fontId="46" fillId="2" borderId="0" applyFill="0"/>
    <xf numFmtId="0" fontId="185" fillId="0" borderId="0">
      <alignment horizontal="left" indent="7"/>
    </xf>
    <xf numFmtId="0" fontId="46" fillId="0" borderId="0" applyFill="0">
      <alignment horizontal="left" indent="7"/>
    </xf>
    <xf numFmtId="236" fontId="45" fillId="0" borderId="6" applyFill="0">
      <alignment horizontal="right"/>
    </xf>
    <xf numFmtId="0" fontId="41" fillId="0" borderId="9" applyNumberFormat="0" applyFont="0" applyBorder="0">
      <alignment horizontal="right"/>
    </xf>
    <xf numFmtId="0" fontId="186" fillId="0" borderId="0" applyFill="0"/>
    <xf numFmtId="0" fontId="82" fillId="0" borderId="0" applyFill="0"/>
    <xf numFmtId="4" fontId="45" fillId="0" borderId="6" applyFill="0"/>
    <xf numFmtId="0" fontId="308" fillId="0" borderId="0" applyNumberFormat="0" applyFont="0" applyBorder="0" applyAlignment="0"/>
    <xf numFmtId="0" fontId="85" fillId="0" borderId="0" applyFill="0">
      <alignment horizontal="left" indent="1"/>
    </xf>
    <xf numFmtId="0" fontId="187" fillId="0" borderId="0" applyFill="0">
      <alignment horizontal="left" indent="1"/>
    </xf>
    <xf numFmtId="4" fontId="24" fillId="0" borderId="0" applyFill="0"/>
    <xf numFmtId="0" fontId="308" fillId="0" borderId="0" applyNumberFormat="0" applyFont="0" applyFill="0" applyBorder="0" applyAlignment="0"/>
    <xf numFmtId="0" fontId="85" fillId="0" borderId="0" applyFill="0">
      <alignment horizontal="left" indent="2"/>
    </xf>
    <xf numFmtId="0" fontId="82" fillId="0" borderId="0" applyFill="0">
      <alignment horizontal="left" indent="2"/>
    </xf>
    <xf numFmtId="4" fontId="24" fillId="0" borderId="0" applyFill="0"/>
    <xf numFmtId="0" fontId="308" fillId="0" borderId="0" applyNumberFormat="0" applyFont="0" applyBorder="0" applyAlignment="0"/>
    <xf numFmtId="0" fontId="188" fillId="0" borderId="0">
      <alignment horizontal="left" indent="3"/>
    </xf>
    <xf numFmtId="0" fontId="31" fillId="0" borderId="0" applyFill="0">
      <alignment horizontal="left" indent="3"/>
    </xf>
    <xf numFmtId="4" fontId="24" fillId="0" borderId="0" applyFill="0"/>
    <xf numFmtId="0" fontId="308" fillId="0" borderId="0" applyNumberFormat="0" applyFont="0" applyBorder="0" applyAlignment="0"/>
    <xf numFmtId="0" fontId="42" fillId="0" borderId="0">
      <alignment horizontal="left" indent="4"/>
    </xf>
    <xf numFmtId="0" fontId="308" fillId="0" borderId="0" applyFill="0">
      <alignment horizontal="left" indent="4"/>
    </xf>
    <xf numFmtId="4" fontId="87" fillId="0" borderId="0" applyFill="0"/>
    <xf numFmtId="0" fontId="308" fillId="0" borderId="0" applyNumberFormat="0" applyFont="0" applyBorder="0" applyAlignment="0"/>
    <xf numFmtId="0" fontId="88" fillId="0" borderId="0">
      <alignment horizontal="left" indent="5"/>
    </xf>
    <xf numFmtId="0" fontId="89" fillId="0" borderId="0" applyFill="0">
      <alignment horizontal="left" indent="5"/>
    </xf>
    <xf numFmtId="4" fontId="90" fillId="0" borderId="0" applyFill="0"/>
    <xf numFmtId="0" fontId="308" fillId="0" borderId="0" applyNumberFormat="0" applyFont="0" applyFill="0" applyBorder="0" applyAlignment="0"/>
    <xf numFmtId="0" fontId="91" fillId="0" borderId="0" applyFill="0">
      <alignment horizontal="left" indent="6"/>
    </xf>
    <xf numFmtId="0" fontId="87" fillId="0" borderId="0" applyFill="0">
      <alignment horizontal="left" indent="6"/>
    </xf>
    <xf numFmtId="40" fontId="189" fillId="0" borderId="0" applyFill="0" applyBorder="0" applyAlignment="0"/>
    <xf numFmtId="311" fontId="18" fillId="2" borderId="1">
      <alignment horizontal="right"/>
    </xf>
    <xf numFmtId="265" fontId="48" fillId="0" borderId="0" applyFont="0" applyFill="0" applyBorder="0" applyAlignment="0" applyProtection="0"/>
    <xf numFmtId="265" fontId="48" fillId="0" borderId="0" applyFont="0" applyFill="0" applyBorder="0" applyAlignment="0" applyProtection="0"/>
    <xf numFmtId="0" fontId="190" fillId="0" borderId="0" applyNumberFormat="0">
      <alignment horizontal="right"/>
    </xf>
    <xf numFmtId="0" fontId="111" fillId="21" borderId="44">
      <alignment horizontal="center"/>
    </xf>
    <xf numFmtId="0" fontId="111" fillId="21" borderId="44">
      <alignment horizontal="center"/>
    </xf>
    <xf numFmtId="0" fontId="191" fillId="5" borderId="0"/>
    <xf numFmtId="0" fontId="191" fillId="5" borderId="0"/>
    <xf numFmtId="0" fontId="192" fillId="41" borderId="0" applyNumberFormat="0" applyFont="0" applyBorder="0"/>
    <xf numFmtId="37" fontId="16" fillId="0" borderId="0" applyFont="0" applyFill="0" applyBorder="0" applyAlignment="0" applyProtection="0"/>
    <xf numFmtId="37" fontId="16" fillId="0" borderId="0" applyFont="0" applyFill="0" applyBorder="0" applyAlignment="0" applyProtection="0"/>
    <xf numFmtId="0" fontId="308" fillId="0" borderId="50" applyBorder="0">
      <alignment horizontal="right"/>
    </xf>
    <xf numFmtId="0" fontId="308" fillId="0" borderId="50" applyBorder="0">
      <alignment horizontal="right"/>
    </xf>
    <xf numFmtId="4" fontId="193" fillId="0" borderId="0">
      <alignment horizontal="right"/>
    </xf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38" fontId="157" fillId="0" borderId="0"/>
    <xf numFmtId="0" fontId="194" fillId="0" borderId="0" applyNumberFormat="0" applyFill="0" applyBorder="0" applyAlignment="0" applyProtection="0"/>
    <xf numFmtId="38" fontId="272" fillId="0" borderId="0">
      <alignment horizontal="center"/>
    </xf>
    <xf numFmtId="0" fontId="308" fillId="10" borderId="0" applyNumberFormat="0" applyFont="0" applyAlignment="0" applyProtection="0"/>
    <xf numFmtId="0" fontId="308" fillId="10" borderId="0" applyNumberFormat="0" applyFont="0" applyAlignment="0" applyProtection="0"/>
    <xf numFmtId="312" fontId="67" fillId="42" borderId="11" applyFont="0" applyBorder="0" applyProtection="0"/>
    <xf numFmtId="0" fontId="195" fillId="0" borderId="51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200" fillId="21" borderId="53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1" fillId="11" borderId="53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00" fillId="44" borderId="53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1" fillId="21" borderId="53" applyNumberFormat="0" applyProtection="0">
      <alignment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2" fillId="5" borderId="53" applyNumberFormat="0" applyProtection="0">
      <alignment horizontal="left" vertical="center" indent="1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4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6" fillId="4" borderId="53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6" fillId="0" borderId="0"/>
    <xf numFmtId="0" fontId="165" fillId="0" borderId="56"/>
    <xf numFmtId="0" fontId="46" fillId="0" borderId="57" applyFont="0" applyFill="0" applyBorder="0" applyAlignment="0" applyProtection="0"/>
    <xf numFmtId="0" fontId="308" fillId="2" borderId="0" applyFill="0"/>
    <xf numFmtId="0" fontId="209" fillId="2" borderId="0" applyFill="0"/>
    <xf numFmtId="0" fontId="210" fillId="0" borderId="0">
      <alignment horizontal="left"/>
    </xf>
    <xf numFmtId="0" fontId="308" fillId="3" borderId="9">
      <protection locked="0"/>
    </xf>
    <xf numFmtId="0" fontId="308" fillId="3" borderId="9">
      <protection locked="0"/>
    </xf>
    <xf numFmtId="0" fontId="209" fillId="0" borderId="0"/>
    <xf numFmtId="0" fontId="296" fillId="0" borderId="0" applyFont="0" applyFill="0" applyBorder="0" applyAlignment="0" applyProtection="0"/>
    <xf numFmtId="0" fontId="308" fillId="0" borderId="9">
      <protection locked="0"/>
    </xf>
    <xf numFmtId="313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0" fontId="16" fillId="2" borderId="58"/>
    <xf numFmtId="0" fontId="16" fillId="2" borderId="58"/>
    <xf numFmtId="0" fontId="20" fillId="47" borderId="0" applyNumberFormat="0" applyFont="0" applyBorder="0" applyAlignment="0" applyProtection="0"/>
    <xf numFmtId="0" fontId="192" fillId="1" borderId="28" applyNumberFormat="0" applyFont="0"/>
    <xf numFmtId="0" fontId="212" fillId="0" borderId="0" applyNumberFormat="0" applyFont="0"/>
    <xf numFmtId="17" fontId="48" fillId="0" borderId="0" applyFill="0" applyBorder="0">
      <alignment horizontal="right"/>
    </xf>
    <xf numFmtId="0" fontId="92" fillId="0" borderId="6" applyNumberFormat="0" applyFill="0" applyAlignment="0" applyProtection="0"/>
    <xf numFmtId="0" fontId="213" fillId="0" borderId="0" applyNumberFormat="0" applyFill="0" applyBorder="0" applyAlignment="0" applyProtection="0"/>
    <xf numFmtId="0" fontId="308" fillId="0" borderId="0" applyNumberFormat="0" applyFill="0" applyBorder="0" applyProtection="0"/>
    <xf numFmtId="0" fontId="25" fillId="0" borderId="0" applyNumberFormat="0" applyFill="0" applyBorder="0" applyProtection="0"/>
    <xf numFmtId="0" fontId="46" fillId="2" borderId="0" applyNumberFormat="0" applyFill="0" applyBorder="0" applyProtection="0"/>
    <xf numFmtId="4" fontId="46" fillId="0" borderId="0"/>
    <xf numFmtId="169" fontId="46" fillId="0" borderId="0"/>
    <xf numFmtId="0" fontId="214" fillId="0" borderId="0"/>
    <xf numFmtId="0" fontId="48" fillId="0" borderId="59" applyFill="0" applyBorder="0">
      <alignment horizontal="right"/>
      <protection locked="0"/>
    </xf>
    <xf numFmtId="0" fontId="215" fillId="0" borderId="0" applyNumberFormat="0" applyFill="0" applyBorder="0"/>
    <xf numFmtId="1" fontId="20" fillId="0" borderId="0" applyBorder="0">
      <alignment horizontal="left" vertical="top" wrapText="1"/>
    </xf>
    <xf numFmtId="1" fontId="20" fillId="0" borderId="0" applyBorder="0">
      <alignment horizontal="left" vertical="top" wrapText="1"/>
    </xf>
    <xf numFmtId="0" fontId="16" fillId="0" borderId="0"/>
    <xf numFmtId="317" fontId="16" fillId="0" borderId="0">
      <alignment horizontal="center"/>
    </xf>
    <xf numFmtId="317" fontId="16" fillId="0" borderId="0">
      <alignment horizontal="center"/>
    </xf>
    <xf numFmtId="169" fontId="48" fillId="0" borderId="60" applyFont="0" applyFill="0" applyAlignment="0" applyProtection="0"/>
    <xf numFmtId="169" fontId="48" fillId="0" borderId="60" applyFont="0" applyFill="0" applyAlignment="0" applyProtection="0"/>
    <xf numFmtId="38" fontId="308" fillId="0" borderId="0"/>
    <xf numFmtId="38" fontId="308" fillId="0" borderId="0"/>
    <xf numFmtId="202" fontId="48" fillId="0" borderId="60"/>
    <xf numFmtId="202" fontId="48" fillId="0" borderId="60"/>
    <xf numFmtId="202" fontId="48" fillId="0" borderId="28" applyFill="0" applyProtection="0"/>
    <xf numFmtId="202" fontId="48" fillId="0" borderId="28" applyFill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48" fillId="0" borderId="28" applyFill="0" applyProtection="0"/>
    <xf numFmtId="204" fontId="48" fillId="0" borderId="0"/>
    <xf numFmtId="0" fontId="308" fillId="0" borderId="0"/>
    <xf numFmtId="0" fontId="216" fillId="0" borderId="0" applyNumberFormat="0" applyBorder="0">
      <alignment horizontal="left"/>
    </xf>
    <xf numFmtId="0" fontId="216" fillId="0" borderId="0" applyNumberFormat="0" applyBorder="0">
      <alignment horizontal="left"/>
    </xf>
    <xf numFmtId="204" fontId="48" fillId="0" borderId="28" applyFont="0" applyFill="0" applyAlignment="0" applyProtection="0"/>
    <xf numFmtId="204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48" fillId="0" borderId="28" applyFont="0" applyFill="0" applyAlignment="0" applyProtection="0"/>
    <xf numFmtId="0" fontId="308" fillId="0" borderId="0"/>
    <xf numFmtId="0" fontId="217" fillId="0" borderId="0"/>
    <xf numFmtId="0" fontId="46" fillId="5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4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71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6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218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19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220" fillId="47" borderId="0" applyNumberFormat="0" applyBorder="0" applyProtection="0">
      <alignment vertical="top"/>
    </xf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21" fillId="20" borderId="0" applyNumberFormat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22" fillId="48" borderId="0" applyNumberFormat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23" fillId="49" borderId="0" applyNumberFormat="0" applyBorder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49" fontId="129" fillId="0" borderId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37" fontId="20" fillId="0" borderId="0"/>
    <xf numFmtId="0" fontId="308" fillId="0" borderId="0"/>
    <xf numFmtId="0" fontId="224" fillId="0" borderId="0" applyNumberFormat="0" applyFill="0" applyBorder="0" applyProtection="0">
      <alignment vertical="top"/>
    </xf>
    <xf numFmtId="0" fontId="308" fillId="0" borderId="0"/>
    <xf numFmtId="0" fontId="225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>
      <alignment vertical="top"/>
    </xf>
    <xf numFmtId="0" fontId="226" fillId="0" borderId="0" applyNumberFormat="0" applyFill="0" applyBorder="0" applyProtection="0">
      <alignment vertical="top"/>
    </xf>
    <xf numFmtId="0" fontId="308" fillId="0" borderId="0">
      <alignment vertical="top"/>
    </xf>
    <xf numFmtId="0" fontId="227" fillId="0" borderId="0" applyNumberFormat="0" applyFill="0" applyBorder="0" applyProtection="0">
      <alignment vertical="top"/>
    </xf>
    <xf numFmtId="0" fontId="308" fillId="0" borderId="0"/>
    <xf numFmtId="0" fontId="226" fillId="0" borderId="0" applyNumberFormat="0" applyFill="0" applyBorder="0" applyProtection="0">
      <alignment vertical="top" wrapText="1"/>
    </xf>
    <xf numFmtId="0" fontId="308" fillId="0" borderId="0"/>
    <xf numFmtId="0" fontId="228" fillId="0" borderId="0" applyNumberFormat="0" applyFill="0" applyBorder="0" applyProtection="0">
      <alignment vertical="top"/>
    </xf>
    <xf numFmtId="0" fontId="308" fillId="0" borderId="0"/>
    <xf numFmtId="0" fontId="56" fillId="0" borderId="0" applyNumberFormat="0" applyFill="0" applyBorder="0" applyProtection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/>
    <xf numFmtId="0" fontId="271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>
      <alignment vertical="top"/>
    </xf>
    <xf numFmtId="0" fontId="308" fillId="0" borderId="0"/>
    <xf numFmtId="0" fontId="308" fillId="0" borderId="0">
      <alignment vertical="top"/>
    </xf>
    <xf numFmtId="165" fontId="308" fillId="0" borderId="0" applyFont="0" applyFill="0" applyBorder="0" applyAlignment="0" applyProtection="0"/>
    <xf numFmtId="0" fontId="308" fillId="0" borderId="0"/>
    <xf numFmtId="0" fontId="308" fillId="0" borderId="0">
      <alignment vertical="top"/>
    </xf>
    <xf numFmtId="0" fontId="308" fillId="0" borderId="0">
      <alignment vertical="top"/>
    </xf>
    <xf numFmtId="0" fontId="308" fillId="0" borderId="0">
      <alignment vertical="top"/>
    </xf>
    <xf numFmtId="0" fontId="308" fillId="0" borderId="0"/>
    <xf numFmtId="0" fontId="308" fillId="0" borderId="0"/>
    <xf numFmtId="0" fontId="308" fillId="0" borderId="0" applyNumberFormat="0" applyFill="0" applyBorder="0" applyAlignment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46" fillId="0" borderId="0" applyNumberFormat="0" applyFill="0" applyBorder="0" applyProtection="0">
      <alignment horizontal="left" vertical="top" wrapText="1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26" fillId="0" borderId="0"/>
    <xf numFmtId="0" fontId="126" fillId="0" borderId="0"/>
    <xf numFmtId="0" fontId="229" fillId="0" borderId="0"/>
    <xf numFmtId="0" fontId="229" fillId="0" borderId="0"/>
    <xf numFmtId="0" fontId="230" fillId="0" borderId="0"/>
    <xf numFmtId="0" fontId="230" fillId="0" borderId="0"/>
    <xf numFmtId="0" fontId="175" fillId="2" borderId="0" applyNumberFormat="0" applyBorder="0" applyAlignment="0"/>
    <xf numFmtId="0" fontId="175" fillId="2" borderId="0" applyNumberFormat="0" applyBorder="0" applyAlignment="0"/>
    <xf numFmtId="0" fontId="231" fillId="0" borderId="0" applyNumberFormat="0" applyBorder="0" applyAlignment="0"/>
    <xf numFmtId="0" fontId="77" fillId="0" borderId="0" applyNumberFormat="0" applyBorder="0" applyAlignment="0"/>
    <xf numFmtId="0" fontId="175" fillId="2" borderId="0" applyNumberFormat="0" applyBorder="0" applyAlignment="0"/>
    <xf numFmtId="0" fontId="175" fillId="2" borderId="0" applyNumberFormat="0" applyBorder="0" applyAlignment="0"/>
    <xf numFmtId="0" fontId="109" fillId="6" borderId="28" applyNumberFormat="0"/>
    <xf numFmtId="0" fontId="127" fillId="0" borderId="0"/>
    <xf numFmtId="38" fontId="20" fillId="0" borderId="17"/>
    <xf numFmtId="38" fontId="20" fillId="0" borderId="17"/>
    <xf numFmtId="0" fontId="308" fillId="12" borderId="43">
      <alignment wrapText="1"/>
      <protection locked="0"/>
    </xf>
    <xf numFmtId="0" fontId="297" fillId="12" borderId="0" applyNumberFormat="0" applyFill="0" applyBorder="0" applyProtection="0"/>
    <xf numFmtId="0" fontId="298" fillId="0" borderId="61" applyNumberFormat="0" applyAlignment="0" applyProtection="0"/>
    <xf numFmtId="0" fontId="299" fillId="0" borderId="61" applyNumberFormat="0" applyProtection="0"/>
    <xf numFmtId="0" fontId="300" fillId="0" borderId="0" applyNumberFormat="0" applyProtection="0">
      <alignment horizontal="left" vertical="top"/>
    </xf>
    <xf numFmtId="0" fontId="308" fillId="0" borderId="0" applyNumberFormat="0" applyFont="0" applyAlignment="0" applyProtection="0"/>
    <xf numFmtId="0" fontId="300" fillId="0" borderId="0" applyNumberFormat="0" applyFill="0" applyBorder="0" applyProtection="0"/>
    <xf numFmtId="0" fontId="301" fillId="0" borderId="0" applyNumberFormat="0" applyFill="0" applyBorder="0" applyProtection="0">
      <alignment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right" vertical="top"/>
    </xf>
    <xf numFmtId="0" fontId="299" fillId="0" borderId="0" applyNumberFormat="0" applyProtection="0">
      <alignment horizontal="left" vertical="top"/>
    </xf>
    <xf numFmtId="0" fontId="299" fillId="0" borderId="0" applyNumberFormat="0" applyProtection="0">
      <alignment horizontal="right" vertical="top"/>
    </xf>
    <xf numFmtId="0" fontId="298" fillId="0" borderId="0" applyNumberFormat="0" applyProtection="0">
      <alignment horizontal="left" vertical="top"/>
    </xf>
    <xf numFmtId="0" fontId="298" fillId="0" borderId="0" applyNumberFormat="0" applyProtection="0">
      <alignment horizontal="right" vertical="top"/>
    </xf>
    <xf numFmtId="0" fontId="308" fillId="0" borderId="62" applyNumberFormat="0" applyFont="0" applyAlignment="0" applyProtection="0"/>
    <xf numFmtId="0" fontId="308" fillId="0" borderId="63" applyNumberFormat="0" applyFont="0" applyAlignment="0" applyProtection="0"/>
    <xf numFmtId="0" fontId="308" fillId="0" borderId="64" applyNumberFormat="0" applyFont="0" applyAlignment="0" applyProtection="0"/>
    <xf numFmtId="0" fontId="303" fillId="0" borderId="0" applyNumberFormat="0" applyFill="0" applyBorder="0" applyProtection="0">
      <alignment horizontal="right" vertical="top"/>
    </xf>
    <xf numFmtId="0" fontId="299" fillId="0" borderId="28" applyNumberFormat="0" applyFill="0" applyAlignment="0" applyProtection="0"/>
    <xf numFmtId="0" fontId="298" fillId="0" borderId="17" applyNumberFormat="0" applyFont="0" applyFill="0" applyProtection="0"/>
    <xf numFmtId="0" fontId="299" fillId="0" borderId="6" applyNumberFormat="0" applyFill="0" applyProtection="0"/>
    <xf numFmtId="15" fontId="150" fillId="0" borderId="0">
      <alignment horizontal="center"/>
    </xf>
    <xf numFmtId="15" fontId="150" fillId="0" borderId="0">
      <alignment horizontal="center"/>
    </xf>
    <xf numFmtId="9" fontId="308" fillId="0" borderId="0"/>
    <xf numFmtId="9" fontId="308" fillId="0" borderId="0"/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45" fillId="0" borderId="0" applyFill="0" applyBorder="0" applyProtection="0">
      <alignment horizontal="center" vertical="center"/>
    </xf>
    <xf numFmtId="0" fontId="304" fillId="0" borderId="0"/>
    <xf numFmtId="0" fontId="304" fillId="0" borderId="0"/>
    <xf numFmtId="0" fontId="232" fillId="0" borderId="0" applyBorder="0" applyProtection="0">
      <alignment vertical="center"/>
    </xf>
    <xf numFmtId="265" fontId="308" fillId="0" borderId="6" applyBorder="0" applyProtection="0">
      <alignment horizontal="right" vertical="center"/>
    </xf>
    <xf numFmtId="0" fontId="232" fillId="0" borderId="6" applyBorder="0" applyProtection="0">
      <alignment horizontal="right" vertical="center"/>
    </xf>
    <xf numFmtId="0" fontId="233" fillId="50" borderId="0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4" fillId="0" borderId="0"/>
    <xf numFmtId="0" fontId="45" fillId="0" borderId="0" applyFill="0" applyBorder="0" applyProtection="0"/>
    <xf numFmtId="0" fontId="168" fillId="0" borderId="0"/>
    <xf numFmtId="0" fontId="235" fillId="0" borderId="0" applyFill="0" applyBorder="0" applyProtection="0">
      <alignment horizontal="left"/>
    </xf>
    <xf numFmtId="0" fontId="41" fillId="0" borderId="0" applyFill="0" applyBorder="0" applyProtection="0">
      <alignment horizontal="left"/>
    </xf>
    <xf numFmtId="0" fontId="236" fillId="0" borderId="16" applyFill="0" applyBorder="0" applyProtection="0">
      <alignment horizontal="left" vertical="top"/>
    </xf>
    <xf numFmtId="0" fontId="305" fillId="0" borderId="0" applyFill="0" applyBorder="0" applyProtection="0">
      <alignment horizontal="left" vertical="top"/>
    </xf>
    <xf numFmtId="0" fontId="308" fillId="0" borderId="65" applyAlignment="0"/>
    <xf numFmtId="0" fontId="103" fillId="0" borderId="0"/>
    <xf numFmtId="49" fontId="237" fillId="0" borderId="0"/>
    <xf numFmtId="31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9" fontId="238" fillId="0" borderId="6">
      <alignment vertical="center"/>
    </xf>
    <xf numFmtId="0" fontId="239" fillId="0" borderId="0"/>
    <xf numFmtId="0" fontId="273" fillId="0" borderId="0">
      <alignment horizontal="left"/>
    </xf>
    <xf numFmtId="0" fontId="240" fillId="0" borderId="0"/>
    <xf numFmtId="49" fontId="56" fillId="0" borderId="0" applyFill="0" applyBorder="0" applyAlignment="0"/>
    <xf numFmtId="319" fontId="93" fillId="0" borderId="0" applyFill="0" applyBorder="0" applyAlignment="0"/>
    <xf numFmtId="319" fontId="93" fillId="0" borderId="0" applyFill="0" applyBorder="0" applyAlignment="0"/>
    <xf numFmtId="319" fontId="308" fillId="0" borderId="0" applyFill="0" applyBorder="0" applyAlignment="0"/>
    <xf numFmtId="319" fontId="308" fillId="0" borderId="0" applyFill="0" applyBorder="0" applyAlignment="0"/>
    <xf numFmtId="0" fontId="17" fillId="0" borderId="0" applyNumberFormat="0" applyFont="0" applyFill="0" applyBorder="0" applyProtection="0">
      <alignment horizontal="left" vertical="top" wrapText="1"/>
    </xf>
    <xf numFmtId="320" fontId="46" fillId="0" borderId="0" applyFont="0" applyFill="0" applyBorder="0" applyProtection="0"/>
    <xf numFmtId="321" fontId="46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0" fontId="308" fillId="0" borderId="0" applyFont="0" applyFill="0" applyBorder="0" applyProtection="0"/>
    <xf numFmtId="0" fontId="273" fillId="0" borderId="0" applyFont="0" applyFill="0" applyBorder="0" applyAlignment="0" applyProtection="0"/>
    <xf numFmtId="267" fontId="308" fillId="0" borderId="0">
      <alignment horizontal="right"/>
    </xf>
    <xf numFmtId="268" fontId="308" fillId="0" borderId="0" applyFont="0" applyFill="0" applyBorder="0" applyAlignment="0" applyProtection="0"/>
    <xf numFmtId="268" fontId="308" fillId="0" borderId="0" applyFont="0" applyFill="0" applyBorder="0" applyAlignment="0" applyProtection="0"/>
    <xf numFmtId="267" fontId="308" fillId="0" borderId="0">
      <alignment horizontal="right"/>
    </xf>
    <xf numFmtId="40" fontId="97" fillId="0" borderId="0"/>
    <xf numFmtId="0" fontId="109" fillId="2" borderId="9">
      <alignment horizontal="center" vertical="center" wrapText="1"/>
    </xf>
    <xf numFmtId="0" fontId="170" fillId="51" borderId="0" applyNumberFormat="0">
      <alignment horizontal="left"/>
    </xf>
    <xf numFmtId="0" fontId="270" fillId="0" borderId="0" applyNumberFormat="0" applyFill="0" applyBorder="0" applyAlignment="0" applyProtection="0"/>
    <xf numFmtId="0" fontId="170" fillId="51" borderId="0" applyNumberFormat="0">
      <alignment horizontal="left"/>
    </xf>
    <xf numFmtId="0" fontId="220" fillId="44" borderId="0" applyNumberFormat="0" applyBorder="0">
      <alignment horizontal="centerContinuous"/>
    </xf>
    <xf numFmtId="0" fontId="220" fillId="44" borderId="0" applyNumberFormat="0" applyBorder="0">
      <alignment horizontal="centerContinuous"/>
    </xf>
    <xf numFmtId="0" fontId="220" fillId="44" borderId="0" applyNumberFormat="0" applyBorder="0">
      <alignment horizontal="centerContinuous"/>
    </xf>
    <xf numFmtId="0" fontId="134" fillId="0" borderId="6">
      <alignment horizontal="center"/>
    </xf>
    <xf numFmtId="0" fontId="134" fillId="0" borderId="6">
      <alignment horizontal="center"/>
    </xf>
    <xf numFmtId="0" fontId="109" fillId="0" borderId="9" applyNumberFormat="0">
      <alignment horizontal="centerContinuous" vertical="center" wrapText="1"/>
    </xf>
    <xf numFmtId="0" fontId="241" fillId="0" borderId="0"/>
    <xf numFmtId="0" fontId="306" fillId="0" borderId="66" applyBorder="0"/>
    <xf numFmtId="0" fontId="117" fillId="0" borderId="60">
      <protection locked="0"/>
    </xf>
    <xf numFmtId="0" fontId="117" fillId="0" borderId="60">
      <protection locked="0"/>
    </xf>
    <xf numFmtId="0" fontId="257" fillId="0" borderId="67" applyNumberFormat="0" applyFill="0" applyAlignment="0" applyProtection="0"/>
    <xf numFmtId="0" fontId="117" fillId="0" borderId="60">
      <protection locked="0"/>
    </xf>
    <xf numFmtId="0" fontId="257" fillId="0" borderId="67" applyNumberFormat="0" applyFill="0" applyAlignment="0" applyProtection="0"/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38" fontId="64" fillId="0" borderId="32">
      <alignment horizontal="right"/>
    </xf>
    <xf numFmtId="3" fontId="199" fillId="0" borderId="0"/>
    <xf numFmtId="0" fontId="100" fillId="52" borderId="68" applyFill="0"/>
    <xf numFmtId="0" fontId="46" fillId="4" borderId="68" applyFont="0" applyFill="0">
      <alignment horizontal="right"/>
    </xf>
    <xf numFmtId="0" fontId="220" fillId="52" borderId="68">
      <alignment horizontal="center" vertical="center"/>
    </xf>
    <xf numFmtId="0" fontId="129" fillId="4" borderId="68">
      <alignment horizontal="right"/>
    </xf>
    <xf numFmtId="0" fontId="16" fillId="0" borderId="0">
      <alignment horizontal="center"/>
    </xf>
    <xf numFmtId="0" fontId="16" fillId="0" borderId="0">
      <alignment horizontal="center"/>
    </xf>
    <xf numFmtId="0" fontId="308" fillId="53" borderId="0"/>
    <xf numFmtId="0" fontId="308" fillId="53" borderId="0"/>
    <xf numFmtId="0" fontId="242" fillId="53" borderId="0" applyFill="0"/>
    <xf numFmtId="0" fontId="242" fillId="53" borderId="0" applyFill="0"/>
    <xf numFmtId="206" fontId="46" fillId="0" borderId="6"/>
    <xf numFmtId="206" fontId="46" fillId="0" borderId="6"/>
    <xf numFmtId="37" fontId="103" fillId="0" borderId="6">
      <alignment horizontal="center"/>
    </xf>
    <xf numFmtId="0" fontId="46" fillId="3" borderId="0" applyNumberFormat="0" applyBorder="0" applyAlignment="0" applyProtection="0"/>
    <xf numFmtId="37" fontId="46" fillId="0" borderId="0"/>
    <xf numFmtId="37" fontId="46" fillId="0" borderId="0"/>
    <xf numFmtId="3" fontId="152" fillId="0" borderId="40" applyProtection="0"/>
    <xf numFmtId="3" fontId="181" fillId="5" borderId="0">
      <protection locked="0"/>
    </xf>
    <xf numFmtId="293" fontId="308" fillId="0" borderId="0" applyFont="0" applyFill="0" applyBorder="0" applyAlignment="0" applyProtection="0"/>
    <xf numFmtId="269" fontId="308" fillId="0" borderId="0" applyFont="0" applyFill="0" applyBorder="0" applyAlignment="0" applyProtection="0"/>
    <xf numFmtId="270" fontId="308" fillId="0" borderId="0" applyFont="0" applyFill="0" applyBorder="0" applyAlignment="0" applyProtection="0"/>
    <xf numFmtId="0" fontId="243" fillId="0" borderId="0"/>
    <xf numFmtId="195" fontId="100" fillId="0" borderId="0">
      <alignment horizontal="center"/>
    </xf>
    <xf numFmtId="195" fontId="100" fillId="0" borderId="0">
      <alignment horizontal="center"/>
    </xf>
    <xf numFmtId="322" fontId="308" fillId="0" borderId="0" applyFont="0" applyFill="0" applyBorder="0" applyAlignment="0" applyProtection="0"/>
    <xf numFmtId="195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271" fontId="308" fillId="0" borderId="0" applyFont="0" applyFill="0" applyBorder="0" applyAlignment="0" applyProtection="0"/>
    <xf numFmtId="0" fontId="244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24" fillId="0" borderId="0" applyNumberFormat="0" applyFont="0" applyFill="0" applyBorder="0" applyProtection="0">
      <alignment horizontal="center" vertical="center" wrapText="1"/>
    </xf>
    <xf numFmtId="322" fontId="308" fillId="0" borderId="0" applyFont="0" applyFill="0" applyBorder="0" applyAlignment="0" applyProtection="0"/>
    <xf numFmtId="195" fontId="308" fillId="0" borderId="0" applyFont="0" applyFill="0" applyBorder="0" applyAlignment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74" fontId="308" fillId="0" borderId="0" applyFont="0">
      <alignment horizontal="center"/>
    </xf>
    <xf numFmtId="274" fontId="308" fillId="0" borderId="0" applyFont="0">
      <alignment horizontal="center"/>
    </xf>
    <xf numFmtId="1" fontId="46" fillId="0" borderId="0" applyFont="0" applyFill="0" applyBorder="0" applyProtection="0">
      <alignment horizontal="center"/>
    </xf>
    <xf numFmtId="280" fontId="109" fillId="0" borderId="6">
      <alignment horizontal="right"/>
    </xf>
    <xf numFmtId="0" fontId="30" fillId="0" borderId="0"/>
    <xf numFmtId="0" fontId="30" fillId="0" borderId="0"/>
    <xf numFmtId="9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 applyFont="0" applyFill="0" applyBorder="0" applyAlignment="0" applyProtection="0"/>
    <xf numFmtId="0" fontId="245" fillId="0" borderId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0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0" fontId="308" fillId="0" borderId="0"/>
    <xf numFmtId="167" fontId="308" fillId="0" borderId="0" applyFont="0" applyFill="0" applyBorder="0" applyAlignment="0" applyProtection="0"/>
    <xf numFmtId="0" fontId="246" fillId="0" borderId="0"/>
    <xf numFmtId="167" fontId="308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247" fillId="0" borderId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41" fillId="0" borderId="0" applyNumberFormat="0" applyFill="0" applyBorder="0" applyProtection="0"/>
    <xf numFmtId="0" fontId="308" fillId="0" borderId="69" applyNumberFormat="0" applyFont="0" applyFill="0" applyProtection="0"/>
    <xf numFmtId="0" fontId="308" fillId="0" borderId="14" applyNumberFormat="0" applyFont="0" applyFill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308" fillId="0" borderId="0" applyNumberFormat="0" applyFont="0" applyFill="0" applyBorder="0" applyProtection="0"/>
    <xf numFmtId="0" fontId="308" fillId="0" borderId="0"/>
    <xf numFmtId="167" fontId="26" fillId="0" borderId="0" applyFont="0" applyFill="0" applyBorder="0" applyAlignment="0" applyProtection="0"/>
    <xf numFmtId="0" fontId="20" fillId="0" borderId="0"/>
    <xf numFmtId="0" fontId="20" fillId="0" borderId="0"/>
    <xf numFmtId="0" fontId="308" fillId="0" borderId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124" fillId="0" borderId="0"/>
    <xf numFmtId="0" fontId="254" fillId="0" borderId="0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0" fontId="248" fillId="0" borderId="0" applyNumberForma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308" fillId="0" borderId="0"/>
    <xf numFmtId="0" fontId="101" fillId="0" borderId="0"/>
    <xf numFmtId="0" fontId="308" fillId="0" borderId="0"/>
    <xf numFmtId="0" fontId="101" fillId="0" borderId="0">
      <alignment vertical="top"/>
    </xf>
    <xf numFmtId="0" fontId="101" fillId="0" borderId="0"/>
    <xf numFmtId="0" fontId="101" fillId="0" borderId="0">
      <alignment vertical="top"/>
    </xf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3" fontId="21" fillId="0" borderId="0" applyFont="0" applyFill="0" applyBorder="0" applyAlignment="0" applyProtection="0"/>
    <xf numFmtId="174" fontId="18" fillId="0" borderId="0">
      <alignment horizontal="right"/>
    </xf>
    <xf numFmtId="174" fontId="18" fillId="0" borderId="0">
      <alignment horizontal="right"/>
    </xf>
    <xf numFmtId="174" fontId="18" fillId="0" borderId="0">
      <alignment horizontal="right"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7" fontId="18" fillId="2" borderId="0"/>
    <xf numFmtId="177" fontId="18" fillId="2" borderId="0"/>
    <xf numFmtId="177" fontId="18" fillId="2" borderId="0"/>
    <xf numFmtId="178" fontId="18" fillId="2" borderId="0"/>
    <xf numFmtId="178" fontId="18" fillId="2" borderId="0"/>
    <xf numFmtId="178" fontId="18" fillId="2" borderId="0"/>
    <xf numFmtId="179" fontId="18" fillId="2" borderId="0"/>
    <xf numFmtId="179" fontId="18" fillId="2" borderId="0"/>
    <xf numFmtId="179" fontId="18" fillId="2" borderId="0"/>
    <xf numFmtId="180" fontId="18" fillId="2" borderId="0">
      <alignment horizontal="right"/>
    </xf>
    <xf numFmtId="180" fontId="18" fillId="2" borderId="0">
      <alignment horizontal="right"/>
    </xf>
    <xf numFmtId="180" fontId="18" fillId="2" borderId="0">
      <alignment horizontal="right"/>
    </xf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23" fillId="0" borderId="1" applyFont="0" applyFill="0" applyBorder="0" applyAlignment="0">
      <protection locked="0"/>
    </xf>
    <xf numFmtId="9" fontId="23" fillId="0" borderId="1" applyFont="0" applyFill="0" applyBorder="0" applyAlignment="0">
      <protection locked="0"/>
    </xf>
    <xf numFmtId="9" fontId="23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0" fontId="308" fillId="0" borderId="1" applyFont="0" applyFill="0" applyBorder="0" applyAlignment="0">
      <protection locked="0"/>
    </xf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275" fillId="0" borderId="0"/>
    <xf numFmtId="0" fontId="27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37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6" fillId="0" borderId="0"/>
    <xf numFmtId="0" fontId="36" fillId="0" borderId="0"/>
    <xf numFmtId="0" fontId="36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8" fillId="0" borderId="0"/>
    <xf numFmtId="0" fontId="38" fillId="0" borderId="0"/>
    <xf numFmtId="0" fontId="38" fillId="0" borderId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7" fillId="0" borderId="0"/>
    <xf numFmtId="0" fontId="37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6" fillId="0" borderId="0"/>
    <xf numFmtId="0" fontId="36" fillId="0" borderId="0"/>
    <xf numFmtId="0" fontId="36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4" fillId="0" borderId="0"/>
    <xf numFmtId="0" fontId="34" fillId="0" borderId="0"/>
    <xf numFmtId="0" fontId="3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8" fillId="0" borderId="0"/>
    <xf numFmtId="0" fontId="38" fillId="0" borderId="0"/>
    <xf numFmtId="0" fontId="36" fillId="0" borderId="0"/>
    <xf numFmtId="0" fontId="36" fillId="0" borderId="0"/>
    <xf numFmtId="0" fontId="36" fillId="0" borderId="0"/>
    <xf numFmtId="0" fontId="34" fillId="0" borderId="0"/>
    <xf numFmtId="0" fontId="34" fillId="0" borderId="0"/>
    <xf numFmtId="0" fontId="34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0" borderId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8" fillId="0" borderId="0" applyFont="0" applyFill="0" applyBorder="0" applyAlignment="0" applyProtection="0"/>
    <xf numFmtId="10" fontId="308" fillId="0" borderId="0" applyFont="0" applyFill="0" applyBorder="0" applyProtection="0"/>
    <xf numFmtId="10" fontId="308" fillId="0" borderId="0" applyFont="0" applyFill="0" applyBorder="0" applyProtection="0"/>
    <xf numFmtId="10" fontId="308" fillId="0" borderId="0" applyFont="0" applyFill="0" applyBorder="0" applyProtection="0"/>
    <xf numFmtId="231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231" fontId="21" fillId="0" borderId="0" applyFont="0" applyFill="0" applyBorder="0" applyAlignment="0" applyProtection="0"/>
    <xf numFmtId="15" fontId="54" fillId="0" borderId="0"/>
    <xf numFmtId="15" fontId="54" fillId="0" borderId="0"/>
    <xf numFmtId="15" fontId="54" fillId="0" borderId="0"/>
    <xf numFmtId="0" fontId="17" fillId="0" borderId="0"/>
    <xf numFmtId="0" fontId="17" fillId="0" borderId="0"/>
    <xf numFmtId="0" fontId="17" fillId="0" borderId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5" fillId="56" borderId="0" applyNumberFormat="0" applyBorder="0" applyAlignment="0" applyProtection="0"/>
    <xf numFmtId="0" fontId="55" fillId="6" borderId="0" applyNumberFormat="0" applyBorder="0" applyAlignment="0" applyProtection="0"/>
    <xf numFmtId="0" fontId="55" fillId="5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7" borderId="0" applyNumberFormat="0" applyBorder="0" applyAlignment="0" applyProtection="0"/>
    <xf numFmtId="0" fontId="55" fillId="1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7" borderId="0" applyNumberFormat="0" applyBorder="0" applyAlignment="0" applyProtection="0"/>
    <xf numFmtId="0" fontId="55" fillId="8" borderId="0" applyNumberFormat="0" applyBorder="0" applyAlignment="0" applyProtection="0"/>
    <xf numFmtId="0" fontId="55" fillId="57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55" fillId="56" borderId="0" applyNumberFormat="0" applyBorder="0" applyAlignment="0" applyProtection="0"/>
    <xf numFmtId="0" fontId="55" fillId="10" borderId="0" applyNumberFormat="0" applyBorder="0" applyAlignment="0" applyProtection="0"/>
    <xf numFmtId="0" fontId="55" fillId="5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5" fillId="57" borderId="0" applyNumberFormat="0" applyBorder="0" applyAlignment="0" applyProtection="0"/>
    <xf numFmtId="0" fontId="55" fillId="14" borderId="0" applyNumberFormat="0" applyBorder="0" applyAlignment="0" applyProtection="0"/>
    <xf numFmtId="0" fontId="55" fillId="57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57" borderId="0" applyNumberFormat="0" applyBorder="0" applyAlignment="0" applyProtection="0"/>
    <xf numFmtId="0" fontId="55" fillId="57" borderId="0" applyNumberFormat="0" applyBorder="0" applyAlignment="0" applyProtection="0"/>
    <xf numFmtId="0" fontId="55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2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56" borderId="0" applyNumberFormat="0" applyBorder="0" applyAlignment="0" applyProtection="0"/>
    <xf numFmtId="0" fontId="55" fillId="56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1" borderId="0" applyNumberFormat="0" applyBorder="0" applyAlignment="0" applyProtection="0"/>
    <xf numFmtId="0" fontId="55" fillId="11" borderId="0" applyNumberFormat="0" applyBorder="0" applyAlignment="0" applyProtection="0"/>
    <xf numFmtId="0" fontId="57" fillId="16" borderId="0" applyNumberFormat="0" applyBorder="0" applyAlignment="0" applyProtection="0"/>
    <xf numFmtId="0" fontId="57" fillId="5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3" borderId="0" applyNumberFormat="0" applyBorder="0" applyAlignment="0" applyProtection="0"/>
    <xf numFmtId="0" fontId="57" fillId="11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4" borderId="0" applyNumberFormat="0" applyBorder="0" applyAlignment="0" applyProtection="0"/>
    <xf numFmtId="0" fontId="57" fillId="57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17" borderId="0" applyNumberFormat="0" applyBorder="0" applyAlignment="0" applyProtection="0"/>
    <xf numFmtId="0" fontId="57" fillId="2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18" borderId="0" applyNumberFormat="0" applyBorder="0" applyAlignment="0" applyProtection="0"/>
    <xf numFmtId="0" fontId="57" fillId="56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56" borderId="0" applyNumberFormat="0" applyBorder="0" applyAlignment="0" applyProtection="0"/>
    <xf numFmtId="0" fontId="57" fillId="19" borderId="0" applyNumberFormat="0" applyBorder="0" applyAlignment="0" applyProtection="0"/>
    <xf numFmtId="0" fontId="57" fillId="11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9" fontId="58" fillId="0" borderId="0"/>
    <xf numFmtId="9" fontId="58" fillId="0" borderId="0"/>
    <xf numFmtId="9" fontId="58" fillId="0" borderId="0"/>
    <xf numFmtId="9" fontId="58" fillId="0" borderId="0"/>
    <xf numFmtId="9" fontId="58" fillId="0" borderId="0"/>
    <xf numFmtId="233" fontId="59" fillId="5" borderId="0"/>
    <xf numFmtId="233" fontId="59" fillId="5" borderId="0"/>
    <xf numFmtId="233" fontId="59" fillId="5" borderId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7" fillId="18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57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57" borderId="0" applyNumberFormat="0" applyBorder="0" applyAlignment="0" applyProtection="0"/>
    <xf numFmtId="0" fontId="57" fillId="17" borderId="0" applyNumberFormat="0" applyBorder="0" applyAlignment="0" applyProtection="0"/>
    <xf numFmtId="0" fontId="57" fillId="43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43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57" fillId="17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234" fontId="20" fillId="0" borderId="6"/>
    <xf numFmtId="234" fontId="20" fillId="0" borderId="6"/>
    <xf numFmtId="234" fontId="20" fillId="0" borderId="6"/>
    <xf numFmtId="236" fontId="308" fillId="12" borderId="7">
      <alignment horizontal="center" vertical="center"/>
    </xf>
    <xf numFmtId="236" fontId="308" fillId="12" borderId="7">
      <alignment horizontal="center" vertical="center"/>
    </xf>
    <xf numFmtId="236" fontId="308" fillId="12" borderId="7">
      <alignment horizontal="center" vertical="center"/>
    </xf>
    <xf numFmtId="236" fontId="308" fillId="12" borderId="7">
      <alignment horizontal="center" vertical="center"/>
    </xf>
    <xf numFmtId="236" fontId="308" fillId="12" borderId="7">
      <alignment horizontal="center" vertical="center"/>
    </xf>
    <xf numFmtId="260" fontId="308" fillId="0" borderId="0" applyFont="0" applyFill="0" applyBorder="0" applyAlignment="0" applyProtection="0"/>
    <xf numFmtId="171" fontId="308" fillId="0" borderId="0" applyFont="0" applyFill="0" applyBorder="0" applyAlignment="0" applyProtection="0"/>
    <xf numFmtId="0" fontId="308" fillId="14" borderId="8" applyNumberFormat="0" applyBorder="0" applyProtection="0"/>
    <xf numFmtId="0" fontId="308" fillId="14" borderId="8" applyNumberFormat="0" applyBorder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0" borderId="0" applyFont="0" applyFill="0" applyBorder="0" applyAlignment="0" applyProtection="0"/>
    <xf numFmtId="293" fontId="308" fillId="0" borderId="0" applyFont="0" applyFill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278" fillId="0" borderId="0" applyFont="0" applyFill="0" applyBorder="0" applyProtection="0"/>
    <xf numFmtId="0" fontId="278" fillId="0" borderId="0" applyFont="0" applyFill="0" applyBorder="0" applyProtection="0"/>
    <xf numFmtId="0" fontId="308" fillId="0" borderId="13" applyFont="0" applyFill="0" applyBorder="0" applyProtection="0"/>
    <xf numFmtId="0" fontId="308" fillId="0" borderId="13" applyFont="0" applyFill="0" applyBorder="0" applyProtection="0"/>
    <xf numFmtId="238" fontId="70" fillId="0" borderId="0"/>
    <xf numFmtId="238" fontId="70" fillId="0" borderId="0"/>
    <xf numFmtId="238" fontId="70" fillId="0" borderId="0"/>
    <xf numFmtId="229" fontId="70" fillId="0" borderId="0"/>
    <xf numFmtId="229" fontId="70" fillId="0" borderId="0"/>
    <xf numFmtId="229" fontId="70" fillId="0" borderId="0"/>
    <xf numFmtId="172" fontId="70" fillId="0" borderId="0"/>
    <xf numFmtId="172" fontId="70" fillId="0" borderId="0"/>
    <xf numFmtId="172" fontId="70" fillId="0" borderId="0"/>
    <xf numFmtId="239" fontId="70" fillId="0" borderId="0"/>
    <xf numFmtId="239" fontId="70" fillId="0" borderId="0"/>
    <xf numFmtId="239" fontId="70" fillId="0" borderId="0"/>
    <xf numFmtId="240" fontId="70" fillId="0" borderId="0"/>
    <xf numFmtId="240" fontId="70" fillId="0" borderId="0"/>
    <xf numFmtId="240" fontId="70" fillId="0" borderId="0"/>
    <xf numFmtId="241" fontId="70" fillId="0" borderId="0"/>
    <xf numFmtId="241" fontId="70" fillId="0" borderId="0"/>
    <xf numFmtId="241" fontId="70" fillId="0" borderId="0"/>
    <xf numFmtId="242" fontId="70" fillId="0" borderId="0"/>
    <xf numFmtId="242" fontId="70" fillId="0" borderId="0"/>
    <xf numFmtId="242" fontId="70" fillId="0" borderId="0"/>
    <xf numFmtId="243" fontId="70" fillId="0" borderId="0">
      <alignment horizontal="right"/>
    </xf>
    <xf numFmtId="243" fontId="70" fillId="0" borderId="0">
      <alignment horizontal="right"/>
    </xf>
    <xf numFmtId="243" fontId="70" fillId="0" borderId="0">
      <alignment horizontal="right"/>
    </xf>
    <xf numFmtId="244" fontId="70" fillId="0" borderId="0">
      <alignment horizontal="right"/>
    </xf>
    <xf numFmtId="244" fontId="70" fillId="0" borderId="0">
      <alignment horizontal="right"/>
    </xf>
    <xf numFmtId="244" fontId="70" fillId="0" borderId="0">
      <alignment horizontal="right"/>
    </xf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249" fontId="70" fillId="0" borderId="0"/>
    <xf numFmtId="249" fontId="70" fillId="0" borderId="0"/>
    <xf numFmtId="249" fontId="70" fillId="0" borderId="0"/>
    <xf numFmtId="250" fontId="70" fillId="0" borderId="0"/>
    <xf numFmtId="250" fontId="70" fillId="0" borderId="0"/>
    <xf numFmtId="250" fontId="70" fillId="0" borderId="0"/>
    <xf numFmtId="2" fontId="280" fillId="5" borderId="1">
      <alignment horizontal="left"/>
      <protection locked="0"/>
    </xf>
    <xf numFmtId="2" fontId="280" fillId="5" borderId="1">
      <alignment horizontal="left"/>
      <protection locked="0"/>
    </xf>
    <xf numFmtId="0" fontId="70" fillId="0" borderId="0"/>
    <xf numFmtId="0" fontId="70" fillId="0" borderId="0"/>
    <xf numFmtId="0" fontId="70" fillId="0" borderId="0"/>
    <xf numFmtId="165" fontId="308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8"/>
    <xf numFmtId="0" fontId="76" fillId="0" borderId="8"/>
    <xf numFmtId="0" fontId="76" fillId="0" borderId="8"/>
    <xf numFmtId="0" fontId="41" fillId="12" borderId="6" applyNumberFormat="0" applyFill="0"/>
    <xf numFmtId="0" fontId="41" fillId="12" borderId="6" applyNumberFormat="0" applyFill="0"/>
    <xf numFmtId="0" fontId="64" fillId="0" borderId="14" applyNumberFormat="0" applyFont="0" applyFill="0" applyAlignment="0" applyProtection="0"/>
    <xf numFmtId="0" fontId="64" fillId="0" borderId="14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6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" applyNumberFormat="0" applyFont="0" applyFill="0" applyAlignment="0" applyProtection="0"/>
    <xf numFmtId="0" fontId="17" fillId="0" borderId="17" applyNumberFormat="0" applyFont="0" applyFill="0" applyAlignment="0" applyProtection="0"/>
    <xf numFmtId="0" fontId="17" fillId="0" borderId="17" applyNumberFormat="0" applyFont="0" applyFill="0" applyAlignment="0" applyProtection="0"/>
    <xf numFmtId="0" fontId="17" fillId="0" borderId="17" applyNumberFormat="0" applyFont="0" applyFill="0" applyAlignment="0" applyProtection="0"/>
    <xf numFmtId="0" fontId="308" fillId="0" borderId="14" applyNumberFormat="0" applyFill="0" applyProtection="0"/>
    <xf numFmtId="0" fontId="308" fillId="0" borderId="14" applyNumberFormat="0" applyFill="0" applyProtection="0"/>
    <xf numFmtId="0" fontId="308" fillId="0" borderId="14" applyNumberFormat="0" applyFill="0" applyProtection="0"/>
    <xf numFmtId="0" fontId="308" fillId="0" borderId="14" applyNumberFormat="0" applyFill="0" applyProtection="0"/>
    <xf numFmtId="0" fontId="308" fillId="0" borderId="14" applyNumberFormat="0" applyFill="0" applyProtection="0"/>
    <xf numFmtId="189" fontId="308" fillId="0" borderId="6" applyFill="0" applyProtection="0"/>
    <xf numFmtId="189" fontId="308" fillId="0" borderId="6" applyFill="0" applyProtection="0"/>
    <xf numFmtId="189" fontId="308" fillId="0" borderId="6" applyFill="0" applyProtection="0"/>
    <xf numFmtId="189" fontId="308" fillId="0" borderId="6" applyFill="0" applyProtection="0"/>
    <xf numFmtId="189" fontId="308" fillId="0" borderId="6" applyFill="0" applyProtection="0"/>
    <xf numFmtId="0" fontId="23" fillId="0" borderId="18" applyNumberFormat="0" applyFont="0" applyFill="0" applyAlignment="0">
      <protection locked="0"/>
    </xf>
    <xf numFmtId="0" fontId="23" fillId="0" borderId="18" applyNumberFormat="0" applyFont="0" applyFill="0" applyAlignment="0">
      <protection locked="0"/>
    </xf>
    <xf numFmtId="0" fontId="23" fillId="0" borderId="18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9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23" fillId="0" borderId="1" applyNumberFormat="0" applyFont="0" applyFill="0" applyAlignment="0">
      <protection locked="0"/>
    </xf>
    <xf numFmtId="0" fontId="9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0" fontId="63" fillId="0" borderId="0"/>
    <xf numFmtId="0" fontId="62" fillId="0" borderId="0"/>
    <xf numFmtId="236" fontId="80" fillId="0" borderId="20" applyFill="0"/>
    <xf numFmtId="236" fontId="82" fillId="0" borderId="17" applyFill="0"/>
    <xf numFmtId="236" fontId="82" fillId="0" borderId="17" applyFill="0"/>
    <xf numFmtId="236" fontId="82" fillId="0" borderId="17" applyFill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84" fillId="0" borderId="0" applyNumberFormat="0" applyFont="0"/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308" fillId="10" borderId="21" applyNumberFormat="0">
      <alignment vertical="center"/>
    </xf>
    <xf numFmtId="0" fontId="94" fillId="2" borderId="22" applyNumberFormat="0" applyAlignment="0" applyProtection="0"/>
    <xf numFmtId="0" fontId="94" fillId="5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308" fillId="5" borderId="8" applyNumberFormat="0" applyBorder="0" applyProtection="0"/>
    <xf numFmtId="0" fontId="308" fillId="5" borderId="8" applyNumberFormat="0" applyBorder="0" applyProtection="0"/>
    <xf numFmtId="0" fontId="282" fillId="0" borderId="0">
      <alignment horizontal="right"/>
    </xf>
    <xf numFmtId="0" fontId="282" fillId="0" borderId="0">
      <alignment horizontal="right"/>
    </xf>
    <xf numFmtId="40" fontId="103" fillId="0" borderId="0" applyFont="0" applyFill="0" applyBorder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40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183" fontId="103" fillId="0" borderId="0" applyFont="0" applyFill="0" applyBorder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222" fontId="308" fillId="0" borderId="0" applyFont="0" applyFill="0" applyBorder="0" applyProtection="0"/>
    <xf numFmtId="222" fontId="308" fillId="0" borderId="0" applyFont="0" applyFill="0" applyBorder="0" applyProtection="0"/>
    <xf numFmtId="222" fontId="308" fillId="0" borderId="0" applyFont="0" applyFill="0" applyBorder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04" fillId="0" borderId="0"/>
    <xf numFmtId="0" fontId="104" fillId="0" borderId="0"/>
    <xf numFmtId="0" fontId="104" fillId="0" borderId="0"/>
    <xf numFmtId="0" fontId="105" fillId="0" borderId="0"/>
    <xf numFmtId="0" fontId="105" fillId="0" borderId="0"/>
    <xf numFmtId="0" fontId="105" fillId="0" borderId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104" fillId="0" borderId="0"/>
    <xf numFmtId="0" fontId="104" fillId="0" borderId="0"/>
    <xf numFmtId="0" fontId="104" fillId="0" borderId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206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39" fontId="21" fillId="0" borderId="0" applyFont="0" applyFill="0" applyBorder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8" fillId="0" borderId="0" applyNumberFormat="0"/>
    <xf numFmtId="0" fontId="108" fillId="0" borderId="0" applyNumberFormat="0"/>
    <xf numFmtId="0" fontId="108" fillId="0" borderId="0" applyNumberFormat="0"/>
    <xf numFmtId="0" fontId="108" fillId="0" borderId="0" applyNumberFormat="0"/>
    <xf numFmtId="0" fontId="108" fillId="0" borderId="0" applyNumberFormat="0"/>
    <xf numFmtId="0" fontId="20" fillId="4" borderId="25" applyNumberFormat="0">
      <alignment horizontal="left" vertical="top" wrapText="1"/>
    </xf>
    <xf numFmtId="0" fontId="20" fillId="4" borderId="25" applyNumberFormat="0">
      <alignment horizontal="left" vertical="top" wrapText="1"/>
    </xf>
    <xf numFmtId="0" fontId="20" fillId="4" borderId="25" applyNumberFormat="0">
      <alignment horizontal="left" vertical="top" wrapText="1"/>
    </xf>
    <xf numFmtId="0" fontId="308" fillId="5" borderId="16" applyBorder="0"/>
    <xf numFmtId="0" fontId="110" fillId="10" borderId="0" applyNumberFormat="0"/>
    <xf numFmtId="0" fontId="110" fillId="10" borderId="0" applyNumberFormat="0"/>
    <xf numFmtId="0" fontId="110" fillId="10" borderId="0" applyNumberFormat="0"/>
    <xf numFmtId="0" fontId="104" fillId="0" borderId="0"/>
    <xf numFmtId="0" fontId="104" fillId="0" borderId="0"/>
    <xf numFmtId="0" fontId="104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0" fontId="105" fillId="0" borderId="0"/>
    <xf numFmtId="192" fontId="75" fillId="0" borderId="0" applyFont="0" applyBorder="0"/>
    <xf numFmtId="192" fontId="75" fillId="0" borderId="0" applyFont="0" applyBorder="0"/>
    <xf numFmtId="192" fontId="75" fillId="0" borderId="0" applyFont="0" applyBorder="0"/>
    <xf numFmtId="192" fontId="75" fillId="0" borderId="0" applyFont="0" applyBorder="0"/>
    <xf numFmtId="192" fontId="75" fillId="0" borderId="0" applyFont="0" applyBorder="0"/>
    <xf numFmtId="0" fontId="283" fillId="0" borderId="0" applyFont="0" applyFill="0" applyBorder="0" applyProtection="0"/>
    <xf numFmtId="0" fontId="283" fillId="0" borderId="0" applyFont="0" applyFill="0" applyBorder="0" applyProtection="0"/>
    <xf numFmtId="217" fontId="308" fillId="0" borderId="0" applyFont="0" applyFill="0" applyBorder="0" applyProtection="0"/>
    <xf numFmtId="217" fontId="308" fillId="0" borderId="0" applyFont="0" applyFill="0" applyBorder="0" applyProtection="0"/>
    <xf numFmtId="217" fontId="308" fillId="0" borderId="0" applyFont="0" applyFill="0" applyBorder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260" fontId="21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262" fontId="18" fillId="2" borderId="1">
      <alignment horizontal="right"/>
    </xf>
    <xf numFmtId="262" fontId="18" fillId="2" borderId="1">
      <alignment horizontal="right"/>
    </xf>
    <xf numFmtId="262" fontId="18" fillId="2" borderId="1">
      <alignment horizontal="right"/>
    </xf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6" fillId="5" borderId="18" applyNumberFormat="0" applyFont="0" applyBorder="0" applyProtection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112" fillId="0" borderId="0" applyNumberFormat="0" applyFill="0" applyBorder="0" applyAlignment="0"/>
    <xf numFmtId="0" fontId="209" fillId="0" borderId="0" applyNumberFormat="0" applyBorder="0"/>
    <xf numFmtId="0" fontId="209" fillId="0" borderId="0" applyNumberFormat="0" applyBorder="0"/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0" fontId="114" fillId="28" borderId="19" applyNumberFormat="0" applyBorder="0">
      <alignment horizontal="left"/>
    </xf>
    <xf numFmtId="14" fontId="54" fillId="0" borderId="0"/>
    <xf numFmtId="14" fontId="54" fillId="0" borderId="0"/>
    <xf numFmtId="14" fontId="54" fillId="0" borderId="0"/>
    <xf numFmtId="14" fontId="54" fillId="0" borderId="0"/>
    <xf numFmtId="14" fontId="54" fillId="0" borderId="0"/>
    <xf numFmtId="14" fontId="54" fillId="0" borderId="0"/>
    <xf numFmtId="14" fontId="54" fillId="0" borderId="0"/>
    <xf numFmtId="0" fontId="83" fillId="2" borderId="28">
      <alignment horizontal="center"/>
    </xf>
    <xf numFmtId="0" fontId="83" fillId="2" borderId="28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83" fillId="2" borderId="9">
      <alignment horizontal="right"/>
    </xf>
    <xf numFmtId="0" fontId="83" fillId="2" borderId="9">
      <alignment horizontal="right"/>
    </xf>
    <xf numFmtId="264" fontId="46" fillId="0" borderId="0" applyFont="0" applyFill="0" applyBorder="0" applyProtection="0"/>
    <xf numFmtId="264" fontId="46" fillId="0" borderId="0" applyFont="0" applyFill="0" applyBorder="0" applyProtection="0"/>
    <xf numFmtId="264" fontId="46" fillId="0" borderId="0" applyFont="0" applyFill="0" applyBorder="0" applyProtection="0"/>
    <xf numFmtId="264" fontId="46" fillId="0" borderId="0" applyFont="0" applyFill="0" applyBorder="0" applyProtection="0"/>
    <xf numFmtId="264" fontId="46" fillId="0" borderId="0" applyFont="0" applyFill="0" applyBorder="0" applyProtection="0"/>
    <xf numFmtId="38" fontId="16" fillId="0" borderId="30">
      <alignment vertical="center"/>
    </xf>
    <xf numFmtId="38" fontId="16" fillId="0" borderId="30">
      <alignment vertical="center"/>
    </xf>
    <xf numFmtId="38" fontId="16" fillId="0" borderId="30">
      <alignment vertical="center"/>
    </xf>
    <xf numFmtId="169" fontId="58" fillId="0" borderId="0"/>
    <xf numFmtId="169" fontId="58" fillId="0" borderId="0"/>
    <xf numFmtId="169" fontId="58" fillId="0" borderId="0"/>
    <xf numFmtId="169" fontId="58" fillId="0" borderId="0"/>
    <xf numFmtId="169" fontId="58" fillId="0" borderId="0"/>
    <xf numFmtId="40" fontId="23" fillId="0" borderId="1" applyFont="0" applyFill="0" applyBorder="0" applyAlignment="0">
      <protection locked="0"/>
    </xf>
    <xf numFmtId="40" fontId="23" fillId="0" borderId="1" applyFont="0" applyFill="0" applyBorder="0" applyAlignment="0">
      <protection locked="0"/>
    </xf>
    <xf numFmtId="40" fontId="23" fillId="0" borderId="1" applyFont="0" applyFill="0" applyBorder="0" applyAlignment="0">
      <protection locked="0"/>
    </xf>
    <xf numFmtId="0" fontId="308" fillId="0" borderId="31" applyNumberFormat="0" applyFont="0" applyFill="0" applyAlignment="0" applyProtection="0"/>
    <xf numFmtId="0" fontId="308" fillId="0" borderId="31" applyNumberFormat="0" applyFont="0" applyFill="0" applyAlignment="0" applyProtection="0"/>
    <xf numFmtId="0" fontId="308" fillId="0" borderId="31" applyNumberFormat="0" applyFont="0" applyFill="0" applyAlignment="0" applyProtection="0"/>
    <xf numFmtId="0" fontId="46" fillId="0" borderId="32"/>
    <xf numFmtId="0" fontId="46" fillId="0" borderId="32"/>
    <xf numFmtId="0" fontId="46" fillId="0" borderId="32"/>
    <xf numFmtId="0" fontId="46" fillId="0" borderId="32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308" fillId="0" borderId="32" applyNumberFormat="0" applyFill="0" applyAlignment="0" applyProtection="0"/>
    <xf numFmtId="0" fontId="120" fillId="0" borderId="0" applyNumberFormat="0"/>
    <xf numFmtId="0" fontId="120" fillId="0" borderId="0" applyNumberFormat="0"/>
    <xf numFmtId="0" fontId="120" fillId="0" borderId="0" applyNumberFormat="0"/>
    <xf numFmtId="0" fontId="120" fillId="0" borderId="0" applyNumberFormat="0"/>
    <xf numFmtId="0" fontId="120" fillId="0" borderId="0" applyNumberFormat="0"/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39" fontId="18" fillId="30" borderId="0"/>
    <xf numFmtId="39" fontId="18" fillId="30" borderId="0"/>
    <xf numFmtId="39" fontId="18" fillId="30" borderId="0"/>
    <xf numFmtId="0" fontId="18" fillId="30" borderId="0" applyBorder="0"/>
    <xf numFmtId="0" fontId="18" fillId="30" borderId="0" applyBorder="0"/>
    <xf numFmtId="0" fontId="18" fillId="30" borderId="0" applyBorder="0"/>
    <xf numFmtId="270" fontId="18" fillId="0" borderId="0"/>
    <xf numFmtId="270" fontId="18" fillId="0" borderId="0"/>
    <xf numFmtId="270" fontId="18" fillId="0" borderId="0"/>
    <xf numFmtId="0" fontId="261" fillId="0" borderId="0" applyNumberFormat="0" applyFill="0" applyBorder="0" applyAlignment="0" applyProtection="0"/>
    <xf numFmtId="165" fontId="124" fillId="0" borderId="0"/>
    <xf numFmtId="38" fontId="46" fillId="0" borderId="0" applyFont="0" applyFill="0" applyBorder="0" applyProtection="0"/>
    <xf numFmtId="38" fontId="46" fillId="0" borderId="0" applyFont="0" applyFill="0" applyBorder="0" applyProtection="0"/>
    <xf numFmtId="38" fontId="46" fillId="0" borderId="0" applyFont="0" applyFill="0" applyBorder="0" applyProtection="0"/>
    <xf numFmtId="38" fontId="46" fillId="0" borderId="0" applyFont="0" applyFill="0" applyBorder="0" applyProtection="0"/>
    <xf numFmtId="38" fontId="46" fillId="0" borderId="0" applyFont="0" applyFill="0" applyBorder="0" applyProtection="0"/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0" fontId="125" fillId="0" borderId="0" applyNumberFormat="0" applyFill="0" applyBorder="0" applyAlignment="0">
      <protection locked="0"/>
    </xf>
    <xf numFmtId="278" fontId="18" fillId="2" borderId="1">
      <alignment horizontal="right"/>
    </xf>
    <xf numFmtId="278" fontId="18" fillId="2" borderId="1">
      <alignment horizontal="right"/>
    </xf>
    <xf numFmtId="278" fontId="18" fillId="2" borderId="1">
      <alignment horizontal="right"/>
    </xf>
    <xf numFmtId="0" fontId="17" fillId="0" borderId="0"/>
    <xf numFmtId="0" fontId="17" fillId="0" borderId="0"/>
    <xf numFmtId="0" fontId="128" fillId="0" borderId="34" applyNumberFormat="0" applyAlignment="0"/>
    <xf numFmtId="0" fontId="128" fillId="0" borderId="34" applyNumberFormat="0" applyAlignment="0"/>
    <xf numFmtId="0" fontId="128" fillId="0" borderId="34" applyNumberFormat="0" applyAlignment="0"/>
    <xf numFmtId="0" fontId="129" fillId="0" borderId="0" applyNumberFormat="0">
      <protection locked="0"/>
    </xf>
    <xf numFmtId="0" fontId="129" fillId="0" borderId="0" applyNumberFormat="0">
      <protection locked="0"/>
    </xf>
    <xf numFmtId="0" fontId="129" fillId="0" borderId="0" applyNumberFormat="0">
      <protection locked="0"/>
    </xf>
    <xf numFmtId="0" fontId="130" fillId="8" borderId="0" applyNumberFormat="0" applyBorder="0" applyAlignment="0" applyProtection="0"/>
    <xf numFmtId="0" fontId="130" fillId="5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57" borderId="0" applyNumberFormat="0" applyBorder="0" applyAlignment="0" applyProtection="0"/>
    <xf numFmtId="0" fontId="130" fillId="57" borderId="0" applyNumberFormat="0" applyBorder="0" applyAlignment="0" applyProtection="0"/>
    <xf numFmtId="0" fontId="130" fillId="57" borderId="0" applyNumberFormat="0" applyBorder="0" applyAlignment="0" applyProtection="0"/>
    <xf numFmtId="0" fontId="287" fillId="0" borderId="35"/>
    <xf numFmtId="0" fontId="287" fillId="0" borderId="35"/>
    <xf numFmtId="2" fontId="288" fillId="5" borderId="1">
      <alignment horizontal="left"/>
      <protection locked="0"/>
    </xf>
    <xf numFmtId="2" fontId="288" fillId="5" borderId="1">
      <alignment horizontal="left"/>
      <protection locked="0"/>
    </xf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1" fillId="26" borderId="28" applyAlignment="0" applyProtection="0"/>
    <xf numFmtId="0" fontId="41" fillId="26" borderId="28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283" fillId="0" borderId="0" applyFont="0" applyFill="0" applyBorder="0" applyProtection="0"/>
    <xf numFmtId="0" fontId="283" fillId="0" borderId="0" applyFont="0" applyFill="0" applyBorder="0" applyProtection="0"/>
    <xf numFmtId="213" fontId="308" fillId="0" borderId="0" applyFont="0" applyFill="0" applyBorder="0" applyProtection="0"/>
    <xf numFmtId="213" fontId="308" fillId="0" borderId="0" applyFont="0" applyFill="0" applyBorder="0" applyProtection="0"/>
    <xf numFmtId="213" fontId="308" fillId="0" borderId="0" applyFont="0" applyFill="0" applyBorder="0" applyProtection="0"/>
    <xf numFmtId="0" fontId="46" fillId="21" borderId="0" applyNumberFormat="0" applyFont="0" applyBorder="0" applyProtection="0"/>
    <xf numFmtId="0" fontId="46" fillId="21" borderId="0" applyNumberFormat="0" applyFont="0" applyBorder="0" applyProtection="0"/>
    <xf numFmtId="0" fontId="131" fillId="8" borderId="0" applyNumberFormat="0" applyFont="0" applyAlignment="0"/>
    <xf numFmtId="0" fontId="131" fillId="8" borderId="0" applyNumberFormat="0" applyFont="0" applyAlignment="0"/>
    <xf numFmtId="0" fontId="131" fillId="8" borderId="0" applyNumberFormat="0" applyFont="0" applyAlignment="0"/>
    <xf numFmtId="0" fontId="132" fillId="0" borderId="0"/>
    <xf numFmtId="0" fontId="132" fillId="0" borderId="0"/>
    <xf numFmtId="0" fontId="132" fillId="0" borderId="0"/>
    <xf numFmtId="37" fontId="133" fillId="0" borderId="0" applyProtection="0"/>
    <xf numFmtId="37" fontId="133" fillId="0" borderId="0" applyProtection="0"/>
    <xf numFmtId="37" fontId="133" fillId="0" borderId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37" fontId="133" fillId="0" borderId="0">
      <protection locked="0"/>
    </xf>
    <xf numFmtId="37" fontId="133" fillId="0" borderId="0">
      <protection locked="0"/>
    </xf>
    <xf numFmtId="37" fontId="133" fillId="0" borderId="0">
      <protection locked="0"/>
    </xf>
    <xf numFmtId="0" fontId="82" fillId="0" borderId="36" applyNumberForma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36" applyNumberFormat="0" applyProtection="0"/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138" fillId="0" borderId="37" applyNumberFormat="0" applyFill="0" applyAlignment="0" applyProtection="0"/>
    <xf numFmtId="0" fontId="263" fillId="0" borderId="37" applyNumberFormat="0" applyFill="0" applyAlignment="0" applyProtection="0"/>
    <xf numFmtId="0" fontId="137" fillId="0" borderId="0">
      <alignment horizontal="centerContinuous" vertical="center"/>
    </xf>
    <xf numFmtId="0" fontId="139" fillId="0" borderId="38" applyNumberFormat="0" applyFill="0" applyAlignment="0" applyProtection="0"/>
    <xf numFmtId="0" fontId="264" fillId="0" borderId="38" applyNumberFormat="0" applyFill="0" applyAlignment="0" applyProtection="0"/>
    <xf numFmtId="0" fontId="140" fillId="0" borderId="39" applyNumberFormat="0" applyFill="0" applyAlignment="0" applyProtection="0"/>
    <xf numFmtId="0" fontId="265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65" fillId="0" borderId="0" applyNumberFormat="0" applyFill="0" applyBorder="0" applyAlignment="0" applyProtection="0"/>
    <xf numFmtId="0" fontId="220" fillId="27" borderId="17"/>
    <xf numFmtId="0" fontId="220" fillId="27" borderId="17"/>
    <xf numFmtId="0" fontId="137" fillId="0" borderId="0">
      <alignment horizontal="centerContinuous" vertical="center"/>
    </xf>
    <xf numFmtId="0" fontId="137" fillId="0" borderId="0">
      <alignment horizontal="centerContinuous" vertical="center"/>
    </xf>
    <xf numFmtId="0" fontId="137" fillId="0" borderId="0">
      <alignment horizontal="centerContinuous" vertical="center"/>
    </xf>
    <xf numFmtId="0" fontId="137" fillId="0" borderId="0">
      <alignment horizontal="centerContinuous" vertical="center"/>
    </xf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201" fontId="143" fillId="0" borderId="0" applyFill="0" applyBorder="0" applyAlignment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4" fillId="0" borderId="0" applyNumberFormat="0" applyFill="0" applyBorder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0" fontId="19" fillId="0" borderId="40" applyNumberFormat="0" applyFill="0" applyAlignment="0" applyProtection="0"/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6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7" fillId="0" borderId="0" applyNumberFormat="0" applyFill="0" applyBorder="0">
      <protection locked="0"/>
    </xf>
    <xf numFmtId="0" fontId="149" fillId="0" borderId="0" applyNumberFormat="0" applyFill="0" applyBorder="0">
      <protection locked="0"/>
    </xf>
    <xf numFmtId="0" fontId="149" fillId="0" borderId="0" applyNumberFormat="0" applyFill="0" applyBorder="0">
      <protection locked="0"/>
    </xf>
    <xf numFmtId="0" fontId="149" fillId="0" borderId="0" applyNumberFormat="0" applyFill="0" applyBorder="0">
      <protection locked="0"/>
    </xf>
    <xf numFmtId="0" fontId="274" fillId="0" borderId="0" applyNumberFormat="0" applyFill="0" applyBorder="0">
      <protection locked="0"/>
    </xf>
    <xf numFmtId="0" fontId="274" fillId="0" borderId="0" applyNumberFormat="0" applyFill="0" applyBorder="0">
      <protection locked="0"/>
    </xf>
    <xf numFmtId="0" fontId="291" fillId="0" borderId="41">
      <alignment horizontal="left" indent="1"/>
    </xf>
    <xf numFmtId="0" fontId="291" fillId="0" borderId="41">
      <alignment horizontal="left" indent="1"/>
    </xf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292" fillId="3" borderId="42" applyNumberFormat="0">
      <alignment vertical="center"/>
    </xf>
    <xf numFmtId="0" fontId="292" fillId="3" borderId="42" applyNumberFormat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206" fontId="105" fillId="30" borderId="0"/>
    <xf numFmtId="206" fontId="105" fillId="30" borderId="0"/>
    <xf numFmtId="206" fontId="105" fillId="30" borderId="0"/>
    <xf numFmtId="206" fontId="105" fillId="30" borderId="0"/>
    <xf numFmtId="206" fontId="105" fillId="30" borderId="0"/>
    <xf numFmtId="206" fontId="105" fillId="30" borderId="0"/>
    <xf numFmtId="2" fontId="150" fillId="0" borderId="44">
      <protection locked="0"/>
    </xf>
    <xf numFmtId="2" fontId="150" fillId="0" borderId="44">
      <protection locked="0"/>
    </xf>
    <xf numFmtId="2" fontId="150" fillId="0" borderId="44">
      <protection locked="0"/>
    </xf>
    <xf numFmtId="2" fontId="150" fillId="0" borderId="44">
      <protection locked="0"/>
    </xf>
    <xf numFmtId="2" fontId="150" fillId="0" borderId="44">
      <protection locked="0"/>
    </xf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151" fillId="35" borderId="45" applyNumberFormat="0" applyFill="0" applyBorder="0" applyProtection="0"/>
    <xf numFmtId="0" fontId="294" fillId="27" borderId="0" applyNumberFormat="0" applyBorder="0" applyAlignment="0" applyProtection="0"/>
    <xf numFmtId="0" fontId="294" fillId="27" borderId="0" applyNumberFormat="0" applyBorder="0" applyAlignment="0" applyProtection="0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2" fontId="158" fillId="0" borderId="6"/>
    <xf numFmtId="2" fontId="158" fillId="0" borderId="6"/>
    <xf numFmtId="2" fontId="158" fillId="0" borderId="6"/>
    <xf numFmtId="0" fontId="46" fillId="0" borderId="6" applyNumberFormat="0" applyFont="0" applyFill="0" applyProtection="0"/>
    <xf numFmtId="0" fontId="46" fillId="0" borderId="6" applyNumberFormat="0" applyFont="0" applyFill="0" applyProtection="0"/>
    <xf numFmtId="0" fontId="46" fillId="0" borderId="6" applyNumberFormat="0" applyFont="0" applyFill="0" applyProtection="0"/>
    <xf numFmtId="0" fontId="46" fillId="0" borderId="17" applyNumberFormat="0" applyFont="0" applyFill="0" applyProtection="0">
      <alignment horizontal="center"/>
    </xf>
    <xf numFmtId="0" fontId="46" fillId="0" borderId="17" applyNumberFormat="0" applyFont="0" applyFill="0" applyProtection="0">
      <alignment horizontal="center"/>
    </xf>
    <xf numFmtId="0" fontId="46" fillId="0" borderId="17" applyNumberFormat="0" applyFont="0" applyFill="0" applyProtection="0">
      <alignment horizontal="center"/>
    </xf>
    <xf numFmtId="0" fontId="267" fillId="0" borderId="46" applyNumberFormat="0" applyFill="0" applyAlignment="0" applyProtection="0"/>
    <xf numFmtId="206" fontId="160" fillId="37" borderId="0"/>
    <xf numFmtId="206" fontId="160" fillId="37" borderId="0"/>
    <xf numFmtId="206" fontId="160" fillId="37" borderId="0"/>
    <xf numFmtId="206" fontId="160" fillId="37" borderId="0"/>
    <xf numFmtId="206" fontId="160" fillId="37" borderId="0"/>
    <xf numFmtId="206" fontId="160" fillId="37" borderId="0"/>
    <xf numFmtId="284" fontId="18" fillId="0" borderId="0">
      <alignment horizontal="right"/>
    </xf>
    <xf numFmtId="284" fontId="18" fillId="0" borderId="0">
      <alignment horizontal="right"/>
    </xf>
    <xf numFmtId="284" fontId="18" fillId="0" borderId="0">
      <alignment horizontal="right"/>
    </xf>
    <xf numFmtId="38" fontId="109" fillId="1" borderId="6"/>
    <xf numFmtId="38" fontId="109" fillId="1" borderId="6"/>
    <xf numFmtId="38" fontId="109" fillId="1" borderId="6"/>
    <xf numFmtId="288" fontId="152" fillId="0" borderId="6" applyFont="0" applyFill="0" applyBorder="0" applyAlignment="0">
      <protection locked="0"/>
    </xf>
    <xf numFmtId="288" fontId="152" fillId="0" borderId="6" applyFont="0" applyFill="0" applyBorder="0" applyAlignment="0">
      <protection locked="0"/>
    </xf>
    <xf numFmtId="288" fontId="152" fillId="0" borderId="6" applyFont="0" applyFill="0" applyBorder="0" applyAlignment="0">
      <protection locked="0"/>
    </xf>
    <xf numFmtId="289" fontId="18" fillId="2" borderId="1">
      <alignment horizontal="right"/>
    </xf>
    <xf numFmtId="289" fontId="18" fillId="2" borderId="1">
      <alignment horizontal="right"/>
    </xf>
    <xf numFmtId="289" fontId="18" fillId="2" borderId="1">
      <alignment horizontal="right"/>
    </xf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14" fontId="17" fillId="0" borderId="0" applyFont="0" applyFill="0" applyBorder="0" applyAlignment="0" applyProtection="0"/>
    <xf numFmtId="290" fontId="161" fillId="0" borderId="6">
      <alignment horizontal="right"/>
    </xf>
    <xf numFmtId="290" fontId="161" fillId="0" borderId="6">
      <alignment horizontal="right"/>
    </xf>
    <xf numFmtId="290" fontId="161" fillId="0" borderId="6">
      <alignment horizontal="right"/>
    </xf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32" fontId="21" fillId="0" borderId="0" applyFont="0" applyFill="0" applyBorder="0" applyAlignment="0" applyProtection="0"/>
    <xf numFmtId="294" fontId="162" fillId="0" borderId="6" applyFont="0" applyFill="0" applyBorder="0" applyProtection="0"/>
    <xf numFmtId="294" fontId="162" fillId="0" borderId="6" applyFont="0" applyFill="0" applyBorder="0" applyProtection="0"/>
    <xf numFmtId="294" fontId="162" fillId="0" borderId="6" applyFont="0" applyFill="0" applyBorder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5" fontId="20" fillId="0" borderId="6" applyFont="0" applyFill="0" applyBorder="0" applyAlignment="0" applyProtection="0"/>
    <xf numFmtId="294" fontId="162" fillId="0" borderId="0" applyFont="0" applyFill="0" applyBorder="0" applyAlignment="0" applyProtection="0"/>
    <xf numFmtId="294" fontId="162" fillId="0" borderId="0" applyFont="0" applyFill="0" applyBorder="0" applyAlignment="0" applyProtection="0"/>
    <xf numFmtId="294" fontId="162" fillId="0" borderId="0" applyFont="0" applyFill="0" applyBorder="0" applyAlignment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206" fontId="308" fillId="0" borderId="0" applyFont="0" applyFill="0" applyBorder="0" applyProtection="0"/>
    <xf numFmtId="181" fontId="59" fillId="0" borderId="0" applyFont="0">
      <protection locked="0"/>
    </xf>
    <xf numFmtId="181" fontId="59" fillId="0" borderId="0" applyFont="0">
      <protection locked="0"/>
    </xf>
    <xf numFmtId="181" fontId="59" fillId="0" borderId="0" applyFont="0">
      <protection locked="0"/>
    </xf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296" fontId="165" fillId="0" borderId="0"/>
    <xf numFmtId="296" fontId="165" fillId="0" borderId="0"/>
    <xf numFmtId="296" fontId="165" fillId="0" borderId="0"/>
    <xf numFmtId="196" fontId="166" fillId="0" borderId="0"/>
    <xf numFmtId="196" fontId="166" fillId="0" borderId="0"/>
    <xf numFmtId="196" fontId="166" fillId="0" borderId="0"/>
    <xf numFmtId="0" fontId="104" fillId="0" borderId="0"/>
    <xf numFmtId="0" fontId="104" fillId="0" borderId="0"/>
    <xf numFmtId="0" fontId="104" fillId="0" borderId="0"/>
    <xf numFmtId="0" fontId="250" fillId="0" borderId="0"/>
    <xf numFmtId="0" fontId="250" fillId="0" borderId="0"/>
    <xf numFmtId="0" fontId="101" fillId="0" borderId="0"/>
    <xf numFmtId="0" fontId="101" fillId="0" borderId="0"/>
    <xf numFmtId="0" fontId="254" fillId="0" borderId="0"/>
    <xf numFmtId="0" fontId="101" fillId="0" borderId="0"/>
    <xf numFmtId="0" fontId="101" fillId="0" borderId="0"/>
    <xf numFmtId="0" fontId="101" fillId="0" borderId="0"/>
    <xf numFmtId="0" fontId="101" fillId="0" borderId="0"/>
    <xf numFmtId="0" fontId="308" fillId="0" borderId="0"/>
    <xf numFmtId="0" fontId="101" fillId="0" borderId="0"/>
    <xf numFmtId="0" fontId="308" fillId="0" borderId="0"/>
    <xf numFmtId="0" fontId="55" fillId="0" borderId="0"/>
    <xf numFmtId="0" fontId="250" fillId="0" borderId="0"/>
    <xf numFmtId="0" fontId="308" fillId="0" borderId="0"/>
    <xf numFmtId="0" fontId="55" fillId="0" borderId="0"/>
    <xf numFmtId="0" fontId="250" fillId="0" borderId="0"/>
    <xf numFmtId="0" fontId="101" fillId="5" borderId="0" applyNumberFormat="0" applyFont="0" applyFill="0" applyBorder="0" applyProtection="0"/>
    <xf numFmtId="0" fontId="55" fillId="0" borderId="0"/>
    <xf numFmtId="0" fontId="308" fillId="0" borderId="0"/>
    <xf numFmtId="0" fontId="253" fillId="0" borderId="0"/>
    <xf numFmtId="0" fontId="311" fillId="0" borderId="0"/>
    <xf numFmtId="0" fontId="308" fillId="0" borderId="0"/>
    <xf numFmtId="0" fontId="253" fillId="0" borderId="0"/>
    <xf numFmtId="0" fontId="55" fillId="0" borderId="0"/>
    <xf numFmtId="0" fontId="308" fillId="0" borderId="0">
      <alignment vertical="center"/>
    </xf>
    <xf numFmtId="0" fontId="308" fillId="0" borderId="0">
      <alignment vertical="center"/>
    </xf>
    <xf numFmtId="0" fontId="308" fillId="0" borderId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67" fillId="0" borderId="6" applyFill="0" applyAlignment="0" applyProtection="0"/>
    <xf numFmtId="0" fontId="167" fillId="0" borderId="6" applyFill="0" applyAlignment="0" applyProtection="0"/>
    <xf numFmtId="0" fontId="167" fillId="0" borderId="6" applyFill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165" fontId="169" fillId="0" borderId="0"/>
    <xf numFmtId="38" fontId="170" fillId="0" borderId="48" applyFont="0" applyFill="0" applyBorder="0"/>
    <xf numFmtId="38" fontId="170" fillId="0" borderId="48" applyFont="0" applyFill="0" applyBorder="0"/>
    <xf numFmtId="38" fontId="170" fillId="0" borderId="48" applyFont="0" applyFill="0" applyBorder="0"/>
    <xf numFmtId="297" fontId="308" fillId="0" borderId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297" fontId="308" fillId="0" borderId="0"/>
    <xf numFmtId="164" fontId="308" fillId="5" borderId="0" applyBorder="0">
      <alignment horizontal="center"/>
    </xf>
    <xf numFmtId="1" fontId="177" fillId="0" borderId="0" applyProtection="0">
      <alignment horizontal="right" vertical="center"/>
    </xf>
    <xf numFmtId="1" fontId="177" fillId="0" borderId="0" applyProtection="0">
      <alignment horizontal="right" vertical="center"/>
    </xf>
    <xf numFmtId="1" fontId="177" fillId="0" borderId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299" fontId="18" fillId="30" borderId="0"/>
    <xf numFmtId="299" fontId="18" fillId="30" borderId="0"/>
    <xf numFmtId="299" fontId="18" fillId="30" borderId="0"/>
    <xf numFmtId="300" fontId="18" fillId="0" borderId="0"/>
    <xf numFmtId="300" fontId="18" fillId="0" borderId="0"/>
    <xf numFmtId="300" fontId="18" fillId="0" borderId="0"/>
    <xf numFmtId="0" fontId="104" fillId="0" borderId="0"/>
    <xf numFmtId="0" fontId="104" fillId="0" borderId="0"/>
    <xf numFmtId="0" fontId="104" fillId="0" borderId="0"/>
    <xf numFmtId="169" fontId="165" fillId="0" borderId="0" applyFill="0" applyBorder="0" applyAlignment="0" applyProtection="0"/>
    <xf numFmtId="169" fontId="165" fillId="0" borderId="0" applyFill="0" applyBorder="0" applyAlignment="0" applyProtection="0"/>
    <xf numFmtId="169" fontId="165" fillId="0" borderId="0" applyFill="0" applyBorder="0" applyAlignment="0" applyProtection="0"/>
    <xf numFmtId="9" fontId="308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55" fillId="0" borderId="0" applyFont="0" applyFill="0" applyBorder="0" applyAlignment="0" applyProtection="0"/>
    <xf numFmtId="303" fontId="21" fillId="0" borderId="0" applyFont="0" applyFill="0" applyBorder="0" applyAlignment="0" applyProtection="0"/>
    <xf numFmtId="303" fontId="21" fillId="0" borderId="0" applyFont="0" applyFill="0" applyBorder="0" applyAlignment="0" applyProtection="0"/>
    <xf numFmtId="303" fontId="21" fillId="0" borderId="0" applyFont="0" applyFill="0" applyBorder="0" applyAlignment="0" applyProtection="0"/>
    <xf numFmtId="304" fontId="181" fillId="0" borderId="0" applyFont="0" applyFill="0" applyBorder="0" applyAlignment="0">
      <protection locked="0"/>
    </xf>
    <xf numFmtId="304" fontId="181" fillId="0" borderId="0" applyFont="0" applyFill="0" applyBorder="0" applyAlignment="0">
      <protection locked="0"/>
    </xf>
    <xf numFmtId="304" fontId="181" fillId="0" borderId="0" applyFont="0" applyFill="0" applyBorder="0" applyAlignment="0">
      <protection locked="0"/>
    </xf>
    <xf numFmtId="308" fontId="18" fillId="2" borderId="41">
      <alignment horizontal="right"/>
    </xf>
    <xf numFmtId="308" fontId="18" fillId="2" borderId="41">
      <alignment horizontal="right"/>
    </xf>
    <xf numFmtId="308" fontId="18" fillId="2" borderId="41">
      <alignment horizontal="right"/>
    </xf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6" fillId="0" borderId="0" applyNumberFormat="0" applyFont="0" applyFill="0" applyBorder="0" applyProtection="0"/>
    <xf numFmtId="0" fontId="134" fillId="0" borderId="14">
      <alignment horizontal="center"/>
    </xf>
    <xf numFmtId="0" fontId="134" fillId="0" borderId="14">
      <alignment horizontal="center"/>
    </xf>
    <xf numFmtId="0" fontId="134" fillId="0" borderId="14">
      <alignment horizontal="center"/>
    </xf>
    <xf numFmtId="0" fontId="134" fillId="0" borderId="14">
      <alignment horizontal="center"/>
    </xf>
    <xf numFmtId="309" fontId="18" fillId="2" borderId="0"/>
    <xf numFmtId="309" fontId="18" fillId="2" borderId="0"/>
    <xf numFmtId="309" fontId="18" fillId="2" borderId="0"/>
    <xf numFmtId="0" fontId="18" fillId="0" borderId="6">
      <alignment horizontal="centerContinuous"/>
    </xf>
    <xf numFmtId="0" fontId="18" fillId="0" borderId="6">
      <alignment horizontal="centerContinuous"/>
    </xf>
    <xf numFmtId="0" fontId="18" fillId="0" borderId="6">
      <alignment horizontal="centerContinuous"/>
    </xf>
    <xf numFmtId="310" fontId="18" fillId="2" borderId="0">
      <alignment horizontal="right"/>
    </xf>
    <xf numFmtId="310" fontId="18" fillId="2" borderId="0">
      <alignment horizontal="right"/>
    </xf>
    <xf numFmtId="310" fontId="18" fillId="2" borderId="0">
      <alignment horizontal="right"/>
    </xf>
    <xf numFmtId="0" fontId="308" fillId="0" borderId="44" applyNumberFormat="0" applyFill="0" applyProtection="0"/>
    <xf numFmtId="0" fontId="308" fillId="0" borderId="44" applyNumberFormat="0" applyFill="0" applyProtection="0"/>
    <xf numFmtId="0" fontId="308" fillId="0" borderId="44" applyNumberFormat="0" applyFill="0" applyProtection="0"/>
    <xf numFmtId="0" fontId="308" fillId="0" borderId="44" applyNumberFormat="0" applyFill="0" applyProtection="0"/>
    <xf numFmtId="0" fontId="308" fillId="0" borderId="44" applyNumberFormat="0" applyFill="0" applyProtection="0"/>
    <xf numFmtId="236" fontId="45" fillId="0" borderId="6" applyFill="0">
      <alignment horizontal="right"/>
    </xf>
    <xf numFmtId="236" fontId="45" fillId="0" borderId="6" applyFill="0">
      <alignment horizontal="right"/>
    </xf>
    <xf numFmtId="236" fontId="45" fillId="0" borderId="6" applyFill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4" fontId="45" fillId="0" borderId="6" applyFill="0"/>
    <xf numFmtId="4" fontId="45" fillId="0" borderId="6" applyFill="0"/>
    <xf numFmtId="4" fontId="45" fillId="0" borderId="6" applyFill="0"/>
    <xf numFmtId="311" fontId="18" fillId="2" borderId="1">
      <alignment horizontal="right"/>
    </xf>
    <xf numFmtId="311" fontId="18" fillId="2" borderId="1">
      <alignment horizontal="right"/>
    </xf>
    <xf numFmtId="311" fontId="18" fillId="2" borderId="1">
      <alignment horizontal="right"/>
    </xf>
    <xf numFmtId="0" fontId="190" fillId="0" borderId="0" applyNumberFormat="0">
      <alignment horizontal="right"/>
    </xf>
    <xf numFmtId="0" fontId="190" fillId="0" borderId="0" applyNumberFormat="0">
      <alignment horizontal="right"/>
    </xf>
    <xf numFmtId="0" fontId="190" fillId="0" borderId="0" applyNumberFormat="0">
      <alignment horizontal="right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11" fillId="21" borderId="44">
      <alignment horizontal="center"/>
    </xf>
    <xf numFmtId="0" fontId="192" fillId="41" borderId="0" applyNumberFormat="0" applyFont="0" applyBorder="0"/>
    <xf numFmtId="0" fontId="192" fillId="41" borderId="0" applyNumberFormat="0" applyFont="0" applyBorder="0"/>
    <xf numFmtId="0" fontId="192" fillId="41" borderId="0" applyNumberFormat="0" applyFont="0" applyBorder="0"/>
    <xf numFmtId="0" fontId="192" fillId="41" borderId="0" applyNumberFormat="0" applyFont="0" applyBorder="0"/>
    <xf numFmtId="0" fontId="308" fillId="0" borderId="50" applyBorder="0">
      <alignment horizontal="right"/>
    </xf>
    <xf numFmtId="0" fontId="308" fillId="0" borderId="50" applyBorder="0">
      <alignment horizontal="right"/>
    </xf>
    <xf numFmtId="0" fontId="308" fillId="0" borderId="50" applyBorder="0">
      <alignment horizontal="right"/>
    </xf>
    <xf numFmtId="0" fontId="308" fillId="0" borderId="50" applyBorder="0">
      <alignment horizontal="right"/>
    </xf>
    <xf numFmtId="0" fontId="308" fillId="0" borderId="50" applyBorder="0">
      <alignment horizontal="right"/>
    </xf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0" fontId="157" fillId="0" borderId="0" applyNumberFormat="0" applyFill="0" applyBorder="0" applyProtection="0"/>
    <xf numFmtId="38" fontId="157" fillId="0" borderId="0"/>
    <xf numFmtId="38" fontId="157" fillId="0" borderId="0"/>
    <xf numFmtId="38" fontId="157" fillId="0" borderId="0"/>
    <xf numFmtId="312" fontId="67" fillId="42" borderId="11" applyFont="0" applyBorder="0" applyProtection="0"/>
    <xf numFmtId="312" fontId="67" fillId="42" borderId="11" applyFont="0" applyBorder="0" applyProtection="0"/>
    <xf numFmtId="312" fontId="67" fillId="42" borderId="11" applyFont="0" applyBorder="0" applyProtection="0"/>
    <xf numFmtId="0" fontId="195" fillId="0" borderId="51">
      <alignment vertical="center"/>
    </xf>
    <xf numFmtId="0" fontId="195" fillId="0" borderId="51">
      <alignment vertical="center"/>
    </xf>
    <xf numFmtId="0" fontId="195" fillId="0" borderId="51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198" fillId="43" borderId="0" applyNumberFormat="0" applyProtection="0">
      <alignment horizontal="left"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200" fillId="21" borderId="53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1" fillId="11" borderId="53" applyNumberFormat="0" applyProtection="0">
      <alignment vertical="center"/>
    </xf>
    <xf numFmtId="0" fontId="31" fillId="11" borderId="53" applyNumberFormat="0" applyProtection="0">
      <alignment vertical="center"/>
    </xf>
    <xf numFmtId="0" fontId="31" fillId="11" borderId="53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00" fillId="44" borderId="53" applyNumberFormat="0" applyProtection="0">
      <alignment vertical="center"/>
    </xf>
    <xf numFmtId="0" fontId="200" fillId="44" borderId="53" applyNumberFormat="0" applyProtection="0">
      <alignment vertical="center"/>
    </xf>
    <xf numFmtId="0" fontId="200" fillId="44" borderId="53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1" fillId="21" borderId="53" applyNumberFormat="0" applyProtection="0">
      <alignment vertical="center"/>
    </xf>
    <xf numFmtId="0" fontId="201" fillId="21" borderId="53" applyNumberFormat="0" applyProtection="0">
      <alignment vertical="center"/>
    </xf>
    <xf numFmtId="0" fontId="201" fillId="21" borderId="53" applyNumberFormat="0" applyProtection="0">
      <alignment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46" borderId="54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12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6" fillId="43" borderId="0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2" fillId="5" borderId="53" applyNumberFormat="0" applyProtection="0">
      <alignment horizontal="left" vertical="center" indent="1"/>
    </xf>
    <xf numFmtId="0" fontId="202" fillId="5" borderId="53" applyNumberFormat="0" applyProtection="0">
      <alignment horizontal="left" vertical="center" indent="1"/>
    </xf>
    <xf numFmtId="0" fontId="202" fillId="5" borderId="53" applyNumberFormat="0" applyProtection="0">
      <alignment horizontal="left" vertical="center" indent="1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12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4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5" fillId="5" borderId="53" applyNumberFormat="0" applyProtection="0">
      <alignment vertical="center"/>
    </xf>
    <xf numFmtId="0" fontId="206" fillId="4" borderId="53" applyNumberFormat="0" applyProtection="0">
      <alignment horizontal="left" vertical="center" indent="1"/>
    </xf>
    <xf numFmtId="0" fontId="206" fillId="4" borderId="53" applyNumberFormat="0" applyProtection="0">
      <alignment horizontal="left" vertical="center" indent="1"/>
    </xf>
    <xf numFmtId="0" fontId="206" fillId="4" borderId="53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65" fillId="0" borderId="56"/>
    <xf numFmtId="0" fontId="165" fillId="0" borderId="56"/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4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5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3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316" fontId="211" fillId="0" borderId="0" applyFont="0" applyFill="0" applyBorder="0" applyAlignment="0" applyProtection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212" fillId="0" borderId="0" applyNumberFormat="0" applyFont="0"/>
    <xf numFmtId="0" fontId="212" fillId="0" borderId="0" applyNumberFormat="0" applyFont="0"/>
    <xf numFmtId="0" fontId="212" fillId="0" borderId="0" applyNumberFormat="0" applyFont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92" fillId="0" borderId="6" applyNumberFormat="0" applyFill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308" fillId="0" borderId="0" applyNumberFormat="0" applyFill="0" applyBorder="0" applyProtection="0"/>
    <xf numFmtId="0" fontId="308" fillId="0" borderId="0" applyNumberFormat="0" applyFill="0" applyBorder="0" applyProtection="0"/>
    <xf numFmtId="0" fontId="308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46" fillId="2" borderId="0" applyNumberFormat="0" applyFill="0" applyBorder="0" applyProtection="0"/>
    <xf numFmtId="0" fontId="46" fillId="2" borderId="0" applyNumberFormat="0" applyFill="0" applyBorder="0" applyProtection="0"/>
    <xf numFmtId="0" fontId="46" fillId="2" borderId="0" applyNumberFormat="0" applyFill="0" applyBorder="0" applyProtection="0"/>
    <xf numFmtId="0" fontId="48" fillId="0" borderId="59" applyFill="0" applyBorder="0">
      <alignment horizontal="right"/>
      <protection locked="0"/>
    </xf>
    <xf numFmtId="0" fontId="48" fillId="0" borderId="59" applyFill="0" applyBorder="0">
      <alignment horizontal="right"/>
      <protection locked="0"/>
    </xf>
    <xf numFmtId="0" fontId="215" fillId="0" borderId="0" applyNumberFormat="0" applyFill="0" applyBorder="0"/>
    <xf numFmtId="0" fontId="215" fillId="0" borderId="0" applyNumberFormat="0" applyFill="0" applyBorder="0"/>
    <xf numFmtId="0" fontId="215" fillId="0" borderId="0" applyNumberFormat="0" applyFill="0" applyBorder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202" fontId="48" fillId="0" borderId="60"/>
    <xf numFmtId="202" fontId="48" fillId="0" borderId="60"/>
    <xf numFmtId="202" fontId="48" fillId="0" borderId="60"/>
    <xf numFmtId="202" fontId="48" fillId="0" borderId="6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228" fillId="0" borderId="0" applyNumberFormat="0" applyFill="0" applyBorder="0" applyProtection="0">
      <alignment vertical="top"/>
    </xf>
    <xf numFmtId="0" fontId="228" fillId="0" borderId="0" applyNumberFormat="0" applyFill="0" applyBorder="0" applyProtection="0">
      <alignment vertical="top"/>
    </xf>
    <xf numFmtId="0" fontId="228" fillId="0" borderId="0" applyNumberFormat="0" applyFill="0" applyBorder="0" applyProtection="0">
      <alignment vertical="top"/>
    </xf>
    <xf numFmtId="165" fontId="308" fillId="0" borderId="0" applyFont="0" applyFill="0" applyBorder="0" applyAlignment="0" applyProtection="0"/>
    <xf numFmtId="0" fontId="109" fillId="6" borderId="28" applyNumberFormat="0"/>
    <xf numFmtId="0" fontId="109" fillId="6" borderId="28" applyNumberFormat="0"/>
    <xf numFmtId="38" fontId="20" fillId="0" borderId="17"/>
    <xf numFmtId="38" fontId="20" fillId="0" borderId="17"/>
    <xf numFmtId="38" fontId="20" fillId="0" borderId="17"/>
    <xf numFmtId="38" fontId="20" fillId="0" borderId="17"/>
    <xf numFmtId="38" fontId="20" fillId="0" borderId="17"/>
    <xf numFmtId="0" fontId="297" fillId="12" borderId="0" applyNumberFormat="0" applyFill="0" applyBorder="0" applyProtection="0"/>
    <xf numFmtId="0" fontId="297" fillId="12" borderId="0" applyNumberFormat="0" applyFill="0" applyBorder="0" applyProtection="0"/>
    <xf numFmtId="0" fontId="299" fillId="0" borderId="61" applyNumberFormat="0" applyProtection="0"/>
    <xf numFmtId="0" fontId="299" fillId="0" borderId="61" applyNumberFormat="0" applyProtection="0"/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right" vertical="top"/>
    </xf>
    <xf numFmtId="0" fontId="302" fillId="0" borderId="28" applyNumberFormat="0" applyProtection="0">
      <alignment horizontal="right" vertical="top"/>
    </xf>
    <xf numFmtId="0" fontId="308" fillId="0" borderId="62" applyNumberFormat="0" applyFont="0" applyAlignment="0" applyProtection="0"/>
    <xf numFmtId="0" fontId="308" fillId="0" borderId="62" applyNumberFormat="0" applyFont="0" applyAlignment="0" applyProtection="0"/>
    <xf numFmtId="0" fontId="308" fillId="0" borderId="63" applyNumberFormat="0" applyFont="0" applyAlignment="0" applyProtection="0"/>
    <xf numFmtId="0" fontId="308" fillId="0" borderId="63" applyNumberFormat="0" applyFont="0" applyAlignment="0" applyProtection="0"/>
    <xf numFmtId="0" fontId="308" fillId="0" borderId="64" applyNumberFormat="0" applyFont="0" applyAlignment="0" applyProtection="0"/>
    <xf numFmtId="0" fontId="308" fillId="0" borderId="64" applyNumberFormat="0" applyFont="0" applyAlignment="0" applyProtection="0"/>
    <xf numFmtId="0" fontId="303" fillId="0" borderId="0" applyNumberFormat="0" applyFill="0" applyBorder="0" applyProtection="0">
      <alignment horizontal="right" vertical="top"/>
    </xf>
    <xf numFmtId="0" fontId="303" fillId="0" borderId="0" applyNumberFormat="0" applyFill="0" applyBorder="0" applyProtection="0">
      <alignment horizontal="right" vertical="top"/>
    </xf>
    <xf numFmtId="0" fontId="299" fillId="0" borderId="28" applyNumberFormat="0" applyFill="0" applyAlignment="0" applyProtection="0"/>
    <xf numFmtId="0" fontId="299" fillId="0" borderId="28" applyNumberFormat="0" applyFill="0" applyAlignment="0" applyProtection="0"/>
    <xf numFmtId="0" fontId="298" fillId="0" borderId="17" applyNumberFormat="0" applyFont="0" applyFill="0" applyProtection="0"/>
    <xf numFmtId="0" fontId="298" fillId="0" borderId="17" applyNumberFormat="0" applyFont="0" applyFill="0" applyProtection="0"/>
    <xf numFmtId="0" fontId="299" fillId="0" borderId="6" applyNumberFormat="0" applyFill="0" applyProtection="0"/>
    <xf numFmtId="0" fontId="299" fillId="0" borderId="6" applyNumberFormat="0" applyFill="0" applyProtection="0"/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308" fillId="0" borderId="65" applyAlignment="0"/>
    <xf numFmtId="0" fontId="308" fillId="0" borderId="65" applyAlignment="0"/>
    <xf numFmtId="0" fontId="308" fillId="0" borderId="65" applyAlignment="0"/>
    <xf numFmtId="0" fontId="304" fillId="0" borderId="0"/>
    <xf numFmtId="0" fontId="304" fillId="0" borderId="0"/>
    <xf numFmtId="0" fontId="304" fillId="0" borderId="0"/>
    <xf numFmtId="0" fontId="304" fillId="0" borderId="0"/>
    <xf numFmtId="0" fontId="232" fillId="0" borderId="6" applyBorder="0" applyProtection="0">
      <alignment horizontal="right" vertical="center"/>
    </xf>
    <xf numFmtId="0" fontId="232" fillId="0" borderId="6" applyBorder="0" applyProtection="0">
      <alignment horizontal="right" vertical="center"/>
    </xf>
    <xf numFmtId="265" fontId="308" fillId="0" borderId="6" applyBorder="0" applyProtection="0">
      <alignment horizontal="right" vertical="center"/>
    </xf>
    <xf numFmtId="265" fontId="308" fillId="0" borderId="6" applyBorder="0" applyProtection="0">
      <alignment horizontal="right" vertical="center"/>
    </xf>
    <xf numFmtId="265" fontId="308" fillId="0" borderId="6" applyBorder="0" applyProtection="0">
      <alignment horizontal="right" vertical="center"/>
    </xf>
    <xf numFmtId="0" fontId="233" fillId="50" borderId="0" applyBorder="0" applyProtection="0">
      <alignment horizontal="centerContinuous" vertical="center"/>
    </xf>
    <xf numFmtId="0" fontId="233" fillId="50" borderId="0" applyBorder="0" applyProtection="0">
      <alignment horizontal="centerContinuous" vertical="center"/>
    </xf>
    <xf numFmtId="0" fontId="233" fillId="50" borderId="0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3" fillId="27" borderId="6" applyBorder="0" applyProtection="0">
      <alignment horizontal="centerContinuous" vertical="center"/>
    </xf>
    <xf numFmtId="0" fontId="235" fillId="0" borderId="0" applyFill="0" applyBorder="0" applyProtection="0">
      <alignment horizontal="left"/>
    </xf>
    <xf numFmtId="0" fontId="235" fillId="0" borderId="0" applyFill="0" applyBorder="0" applyProtection="0">
      <alignment horizontal="left"/>
    </xf>
    <xf numFmtId="0" fontId="235" fillId="0" borderId="0" applyFill="0" applyBorder="0" applyProtection="0">
      <alignment horizontal="left"/>
    </xf>
    <xf numFmtId="0" fontId="236" fillId="0" borderId="16" applyFill="0" applyBorder="0" applyProtection="0">
      <alignment horizontal="left" vertical="top"/>
    </xf>
    <xf numFmtId="49" fontId="238" fillId="0" borderId="6">
      <alignment vertical="center"/>
    </xf>
    <xf numFmtId="49" fontId="238" fillId="0" borderId="6">
      <alignment vertical="center"/>
    </xf>
    <xf numFmtId="49" fontId="238" fillId="0" borderId="6">
      <alignment vertical="center"/>
    </xf>
    <xf numFmtId="0" fontId="240" fillId="0" borderId="0"/>
    <xf numFmtId="0" fontId="240" fillId="0" borderId="0"/>
    <xf numFmtId="0" fontId="240" fillId="0" borderId="0"/>
    <xf numFmtId="0" fontId="17" fillId="0" borderId="0" applyNumberFormat="0" applyFont="0" applyFill="0" applyBorder="0" applyProtection="0">
      <alignment horizontal="left" vertical="top" wrapText="1"/>
    </xf>
    <xf numFmtId="0" fontId="17" fillId="0" borderId="0" applyNumberFormat="0" applyFont="0" applyFill="0" applyBorder="0" applyProtection="0">
      <alignment horizontal="left" vertical="top" wrapText="1"/>
    </xf>
    <xf numFmtId="0" fontId="17" fillId="0" borderId="0" applyNumberFormat="0" applyFont="0" applyFill="0" applyBorder="0" applyProtection="0">
      <alignment horizontal="left" vertical="top" wrapText="1"/>
    </xf>
    <xf numFmtId="320" fontId="46" fillId="0" borderId="0" applyFont="0" applyFill="0" applyBorder="0" applyProtection="0"/>
    <xf numFmtId="320" fontId="46" fillId="0" borderId="0" applyFont="0" applyFill="0" applyBorder="0" applyProtection="0"/>
    <xf numFmtId="320" fontId="46" fillId="0" borderId="0" applyFont="0" applyFill="0" applyBorder="0" applyProtection="0"/>
    <xf numFmtId="321" fontId="46" fillId="0" borderId="0" applyFont="0" applyFill="0" applyBorder="0" applyProtection="0"/>
    <xf numFmtId="321" fontId="46" fillId="0" borderId="0" applyFont="0" applyFill="0" applyBorder="0" applyProtection="0"/>
    <xf numFmtId="321" fontId="46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4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266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308" fillId="0" borderId="0" applyFont="0" applyFill="0" applyBorder="0" applyProtection="0"/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70" fillId="51" borderId="0" applyNumberFormat="0">
      <alignment horizontal="left"/>
    </xf>
    <xf numFmtId="0" fontId="270" fillId="0" borderId="0" applyNumberFormat="0" applyFill="0" applyBorder="0" applyAlignment="0" applyProtection="0"/>
    <xf numFmtId="0" fontId="170" fillId="51" borderId="0" applyNumberFormat="0">
      <alignment horizontal="left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34" fillId="0" borderId="6">
      <alignment horizontal="center"/>
    </xf>
    <xf numFmtId="0" fontId="134" fillId="0" borderId="6">
      <alignment horizontal="center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134" fillId="0" borderId="6">
      <alignment horizontal="center"/>
    </xf>
    <xf numFmtId="0" fontId="134" fillId="0" borderId="6">
      <alignment horizontal="center"/>
    </xf>
    <xf numFmtId="0" fontId="134" fillId="0" borderId="6">
      <alignment horizontal="center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01" fillId="5" borderId="0" applyNumberFormat="0" applyFont="0" applyFill="0" applyBorder="0" applyProtection="0"/>
    <xf numFmtId="0" fontId="117" fillId="0" borderId="60">
      <protection locked="0"/>
    </xf>
    <xf numFmtId="0" fontId="117" fillId="0" borderId="60">
      <protection locked="0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260" fontId="109" fillId="0" borderId="60" applyFill="0" applyAlignment="0" applyProtection="0"/>
    <xf numFmtId="260" fontId="109" fillId="0" borderId="60" applyFill="0" applyAlignment="0" applyProtection="0"/>
    <xf numFmtId="260" fontId="109" fillId="0" borderId="60" applyFill="0" applyAlignment="0" applyProtection="0"/>
    <xf numFmtId="260" fontId="109" fillId="0" borderId="60" applyFill="0" applyAlignment="0" applyProtection="0"/>
    <xf numFmtId="260" fontId="109" fillId="0" borderId="60" applyFill="0" applyAlignment="0" applyProtection="0"/>
    <xf numFmtId="0" fontId="100" fillId="52" borderId="68" applyFill="0"/>
    <xf numFmtId="0" fontId="100" fillId="52" borderId="68" applyFill="0"/>
    <xf numFmtId="0" fontId="46" fillId="4" borderId="68" applyFont="0" applyFill="0">
      <alignment horizontal="right"/>
    </xf>
    <xf numFmtId="0" fontId="46" fillId="4" borderId="68" applyFont="0" applyFill="0">
      <alignment horizontal="right"/>
    </xf>
    <xf numFmtId="0" fontId="220" fillId="52" borderId="68">
      <alignment horizontal="center" vertical="center"/>
    </xf>
    <xf numFmtId="0" fontId="220" fillId="52" borderId="68">
      <alignment horizontal="center" vertical="center"/>
    </xf>
    <xf numFmtId="0" fontId="129" fillId="4" borderId="68">
      <alignment horizontal="right"/>
    </xf>
    <xf numFmtId="0" fontId="129" fillId="4" borderId="68">
      <alignment horizontal="right"/>
    </xf>
    <xf numFmtId="206" fontId="46" fillId="0" borderId="6"/>
    <xf numFmtId="206" fontId="46" fillId="0" borderId="6"/>
    <xf numFmtId="206" fontId="46" fillId="0" borderId="6"/>
    <xf numFmtId="206" fontId="46" fillId="0" borderId="6"/>
    <xf numFmtId="206" fontId="46" fillId="0" borderId="6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0" fontId="46" fillId="3" borderId="0" applyNumberFormat="0" applyBorder="0" applyAlignment="0" applyProtection="0"/>
    <xf numFmtId="3" fontId="152" fillId="0" borderId="40" applyProtection="0"/>
    <xf numFmtId="3" fontId="152" fillId="0" borderId="40" applyProtection="0"/>
    <xf numFmtId="3" fontId="152" fillId="0" borderId="40" applyProtection="0"/>
    <xf numFmtId="0" fontId="258" fillId="0" borderId="0" applyNumberFormat="0" applyFill="0" applyBorder="0" applyAlignment="0" applyProtection="0"/>
    <xf numFmtId="0" fontId="24" fillId="0" borderId="0" applyNumberFormat="0" applyFont="0" applyFill="0" applyBorder="0" applyProtection="0">
      <alignment horizontal="center" vertical="center" wrapText="1"/>
    </xf>
    <xf numFmtId="0" fontId="24" fillId="0" borderId="0" applyNumberFormat="0" applyFont="0" applyFill="0" applyBorder="0" applyProtection="0">
      <alignment horizontal="center" vertical="center" wrapText="1"/>
    </xf>
    <xf numFmtId="0" fontId="24" fillId="0" borderId="0" applyNumberFormat="0" applyFont="0" applyFill="0" applyBorder="0" applyProtection="0">
      <alignment horizontal="center" vertical="center" wrapText="1"/>
    </xf>
    <xf numFmtId="272" fontId="308" fillId="0" borderId="0" applyFont="0" applyFill="0" applyBorder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72" fontId="308" fillId="0" borderId="0" applyFont="0" applyFill="0" applyBorder="0" applyProtection="0"/>
    <xf numFmtId="280" fontId="109" fillId="0" borderId="6">
      <alignment horizontal="right"/>
    </xf>
    <xf numFmtId="280" fontId="109" fillId="0" borderId="6">
      <alignment horizontal="right"/>
    </xf>
    <xf numFmtId="280" fontId="109" fillId="0" borderId="6">
      <alignment horizontal="right"/>
    </xf>
    <xf numFmtId="0" fontId="101" fillId="0" borderId="0"/>
    <xf numFmtId="0" fontId="308" fillId="0" borderId="0"/>
    <xf numFmtId="0" fontId="308" fillId="0" borderId="0"/>
    <xf numFmtId="0" fontId="308" fillId="3" borderId="0" applyNumberFormat="0" applyFont="0" applyAlignment="0" applyProtection="0"/>
    <xf numFmtId="0" fontId="48" fillId="0" borderId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48" fillId="0" borderId="0">
      <protection locked="0"/>
    </xf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48" fillId="0" borderId="0"/>
    <xf numFmtId="0" fontId="20" fillId="0" borderId="0" applyBorder="0"/>
    <xf numFmtId="0" fontId="48" fillId="0" borderId="0" applyFont="0" applyFill="0" applyBorder="0" applyAlignment="0" applyProtection="0"/>
    <xf numFmtId="0" fontId="138" fillId="0" borderId="37" applyNumberFormat="0" applyFill="0" applyAlignment="0" applyProtection="0"/>
    <xf numFmtId="0" fontId="313" fillId="0" borderId="72" applyNumberFormat="0" applyFill="0" applyAlignment="0" applyProtection="0"/>
    <xf numFmtId="0" fontId="139" fillId="0" borderId="38" applyNumberFormat="0" applyFill="0" applyAlignment="0" applyProtection="0"/>
    <xf numFmtId="0" fontId="314" fillId="0" borderId="73" applyNumberFormat="0" applyFill="0" applyAlignment="0" applyProtection="0"/>
    <xf numFmtId="0" fontId="140" fillId="0" borderId="39" applyNumberFormat="0" applyFill="0" applyAlignment="0" applyProtection="0"/>
    <xf numFmtId="0" fontId="315" fillId="0" borderId="74" applyNumberFormat="0" applyFill="0" applyAlignment="0" applyProtection="0"/>
    <xf numFmtId="0" fontId="140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01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5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5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14" fillId="0" borderId="0"/>
    <xf numFmtId="0" fontId="14" fillId="0" borderId="0"/>
    <xf numFmtId="0" fontId="308" fillId="0" borderId="0">
      <alignment vertical="center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253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308" fillId="0" borderId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72" fillId="5" borderId="1" applyNumberFormat="0" applyBorder="0" applyProtection="0">
      <alignment horizontal="center"/>
    </xf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204" fontId="48" fillId="2" borderId="0">
      <alignment horizontal="right"/>
    </xf>
    <xf numFmtId="265" fontId="48" fillId="0" borderId="0" applyFont="0" applyFill="0" applyBorder="0" applyAlignment="0" applyProtection="0"/>
    <xf numFmtId="0" fontId="191" fillId="5" borderId="0"/>
    <xf numFmtId="0" fontId="16" fillId="2" borderId="58"/>
    <xf numFmtId="0" fontId="175" fillId="2" borderId="0" applyNumberFormat="0" applyBorder="0" applyAlignment="0"/>
    <xf numFmtId="0" fontId="175" fillId="2" borderId="0" applyNumberFormat="0" applyBorder="0" applyAlignment="0"/>
    <xf numFmtId="0" fontId="170" fillId="51" borderId="0" applyNumberFormat="0">
      <alignment horizontal="left"/>
    </xf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17" fillId="0" borderId="60">
      <protection locked="0"/>
    </xf>
    <xf numFmtId="0" fontId="117" fillId="0" borderId="60">
      <protection locked="0"/>
    </xf>
    <xf numFmtId="0" fontId="308" fillId="53" borderId="0"/>
    <xf numFmtId="0" fontId="242" fillId="53" borderId="0" applyFill="0"/>
    <xf numFmtId="0" fontId="248" fillId="0" borderId="0" applyNumberForma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124" fillId="0" borderId="0"/>
    <xf numFmtId="0" fontId="287" fillId="0" borderId="35"/>
    <xf numFmtId="0" fontId="14" fillId="0" borderId="0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9" fontId="14" fillId="0" borderId="0" applyFont="0" applyFill="0" applyBorder="0" applyAlignment="0" applyProtection="0"/>
    <xf numFmtId="165" fontId="308" fillId="0" borderId="0" applyFont="0" applyFill="0" applyBorder="0" applyAlignment="0" applyProtection="0"/>
    <xf numFmtId="0" fontId="13" fillId="0" borderId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0" fontId="312" fillId="2" borderId="49" applyNumberFormat="0" applyAlignment="0" applyProtection="0"/>
    <xf numFmtId="0" fontId="250" fillId="0" borderId="0"/>
    <xf numFmtId="0" fontId="250" fillId="0" borderId="0"/>
    <xf numFmtId="0" fontId="250" fillId="0" borderId="0"/>
    <xf numFmtId="0" fontId="250" fillId="0" borderId="0"/>
    <xf numFmtId="0" fontId="250" fillId="0" borderId="0"/>
    <xf numFmtId="0" fontId="101" fillId="0" borderId="0"/>
    <xf numFmtId="0" fontId="122" fillId="0" borderId="0" applyNumberFormat="0" applyFill="0" applyBorder="0" applyAlignment="0" applyProtection="0"/>
    <xf numFmtId="0" fontId="159" fillId="0" borderId="46" applyNumberFormat="0" applyFill="0" applyAlignment="0" applyProtection="0"/>
    <xf numFmtId="0" fontId="308" fillId="0" borderId="0">
      <alignment vertical="center"/>
    </xf>
    <xf numFmtId="0" fontId="244" fillId="0" borderId="0" applyNumberForma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12" fillId="2" borderId="49" applyNumberFormat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0" fontId="317" fillId="41" borderId="0" applyNumberFormat="0" applyFont="0" applyBorder="0"/>
    <xf numFmtId="0" fontId="317" fillId="1" borderId="28" applyNumberFormat="0" applyFont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117" fillId="0" borderId="60">
      <protection locked="0"/>
    </xf>
    <xf numFmtId="0" fontId="101" fillId="5" borderId="0" applyNumberFormat="0" applyFont="0" applyFill="0" applyBorder="0" applyProtection="0"/>
    <xf numFmtId="0" fontId="315" fillId="0" borderId="74" applyNumberFormat="0" applyFill="0" applyAlignment="0" applyProtection="0"/>
    <xf numFmtId="0" fontId="122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101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312" fillId="2" borderId="49" applyNumberFormat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3" fillId="0" borderId="72" applyNumberFormat="0" applyFill="0" applyAlignment="0" applyProtection="0"/>
    <xf numFmtId="0" fontId="314" fillId="0" borderId="73" applyNumberFormat="0" applyFill="0" applyAlignment="0" applyProtection="0"/>
    <xf numFmtId="0" fontId="315" fillId="0" borderId="74" applyNumberFormat="0" applyFill="0" applyAlignment="0" applyProtection="0"/>
    <xf numFmtId="0" fontId="315" fillId="0" borderId="0" applyNumberFormat="0" applyFill="0" applyBorder="0" applyAlignment="0" applyProtection="0"/>
    <xf numFmtId="0" fontId="159" fillId="0" borderId="46" applyNumberFormat="0" applyFill="0" applyAlignment="0" applyProtection="0"/>
    <xf numFmtId="0" fontId="250" fillId="0" borderId="0"/>
    <xf numFmtId="0" fontId="101" fillId="0" borderId="0"/>
    <xf numFmtId="0" fontId="250" fillId="0" borderId="0"/>
    <xf numFmtId="0" fontId="250" fillId="0" borderId="0"/>
    <xf numFmtId="0" fontId="250" fillId="0" borderId="0"/>
    <xf numFmtId="0" fontId="250" fillId="0" borderId="0"/>
    <xf numFmtId="0" fontId="308" fillId="0" borderId="0"/>
    <xf numFmtId="0" fontId="312" fillId="2" borderId="49" applyNumberFormat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250" fillId="0" borderId="0" applyFont="0" applyFill="0" applyBorder="0" applyAlignment="0" applyProtection="0"/>
    <xf numFmtId="9" fontId="250" fillId="0" borderId="0" applyFont="0" applyFill="0" applyBorder="0" applyAlignment="0" applyProtection="0"/>
    <xf numFmtId="0" fontId="317" fillId="41" borderId="0" applyNumberFormat="0" applyFont="0" applyBorder="0"/>
    <xf numFmtId="0" fontId="317" fillId="1" borderId="28" applyNumberFormat="0" applyFont="0"/>
    <xf numFmtId="0" fontId="117" fillId="0" borderId="60">
      <protection locked="0"/>
    </xf>
    <xf numFmtId="0" fontId="244" fillId="0" borderId="0" applyNumberFormat="0" applyFill="0" applyBorder="0" applyAlignment="0" applyProtection="0"/>
    <xf numFmtId="0" fontId="95" fillId="0" borderId="23"/>
    <xf numFmtId="0" fontId="16" fillId="2" borderId="58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236" fontId="80" fillId="0" borderId="20" applyFill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08" fillId="0" borderId="32" applyNumberFormat="0" applyFill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0" fontId="317" fillId="41" borderId="0" applyNumberFormat="0" applyFont="0" applyBorder="0"/>
    <xf numFmtId="0" fontId="196" fillId="46" borderId="54" applyNumberFormat="0" applyProtection="0">
      <alignment horizontal="left" vertical="center"/>
    </xf>
    <xf numFmtId="0" fontId="317" fillId="1" borderId="28" applyNumberFormat="0" applyFont="0"/>
    <xf numFmtId="41" fontId="308" fillId="0" borderId="0" applyFont="0" applyFill="0" applyBorder="0" applyAlignment="0" applyProtection="0"/>
    <xf numFmtId="0" fontId="117" fillId="0" borderId="60">
      <protection locked="0"/>
    </xf>
    <xf numFmtId="0" fontId="101" fillId="0" borderId="0"/>
    <xf numFmtId="0" fontId="313" fillId="0" borderId="72" applyNumberFormat="0" applyFill="0" applyAlignment="0" applyProtection="0"/>
    <xf numFmtId="0" fontId="314" fillId="0" borderId="73" applyNumberFormat="0" applyFill="0" applyAlignment="0" applyProtection="0"/>
    <xf numFmtId="43" fontId="308" fillId="0" borderId="0" applyFont="0" applyFill="0" applyBorder="0" applyAlignment="0" applyProtection="0"/>
    <xf numFmtId="0" fontId="314" fillId="0" borderId="73" applyNumberFormat="0" applyFill="0" applyAlignment="0" applyProtection="0"/>
    <xf numFmtId="0" fontId="315" fillId="0" borderId="74" applyNumberFormat="0" applyFill="0" applyAlignment="0" applyProtection="0"/>
    <xf numFmtId="9" fontId="1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313" fillId="0" borderId="72" applyNumberFormat="0" applyFill="0" applyAlignment="0" applyProtection="0"/>
    <xf numFmtId="0" fontId="308" fillId="0" borderId="0"/>
    <xf numFmtId="9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70" fillId="0" borderId="0" applyNumberForma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2" fillId="2" borderId="49" applyNumberFormat="0" applyAlignment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Protection="0"/>
    <xf numFmtId="9" fontId="308" fillId="0" borderId="0" applyFont="0" applyFill="0" applyBorder="0" applyAlignment="0" applyProtection="0"/>
    <xf numFmtId="297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08" fillId="0" borderId="0">
      <alignment vertical="center"/>
    </xf>
    <xf numFmtId="0" fontId="55" fillId="0" borderId="0"/>
    <xf numFmtId="0" fontId="253" fillId="0" borderId="0"/>
    <xf numFmtId="0" fontId="308" fillId="0" borderId="0"/>
    <xf numFmtId="0" fontId="253" fillId="0" borderId="0"/>
    <xf numFmtId="0" fontId="254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67" fillId="0" borderId="46" applyNumberFormat="0" applyFill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0" fillId="12" borderId="0" applyNumberFormat="0" applyFont="0" applyBorder="0" applyAlignment="0">
      <protection locked="0"/>
    </xf>
    <xf numFmtId="0" fontId="265" fillId="0" borderId="0" applyNumberFormat="0" applyFill="0" applyBorder="0" applyAlignment="0" applyProtection="0"/>
    <xf numFmtId="0" fontId="265" fillId="0" borderId="39" applyNumberFormat="0" applyFill="0" applyAlignment="0" applyProtection="0"/>
    <xf numFmtId="0" fontId="264" fillId="0" borderId="38" applyNumberFormat="0" applyFill="0" applyAlignment="0" applyProtection="0"/>
    <xf numFmtId="0" fontId="263" fillId="0" borderId="37" applyNumberFormat="0" applyFill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61" fillId="0" borderId="0" applyNumberForma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58" fillId="0" borderId="0" applyNumberForma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0" fontId="308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315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0" fontId="317" fillId="41" borderId="0" applyNumberFormat="0" applyFont="0" applyBorder="0"/>
    <xf numFmtId="0" fontId="317" fillId="1" borderId="28" applyNumberFormat="0" applyFont="0"/>
    <xf numFmtId="41" fontId="308" fillId="0" borderId="0" applyFont="0" applyFill="0" applyBorder="0" applyAlignment="0" applyProtection="0"/>
    <xf numFmtId="0" fontId="117" fillId="0" borderId="60">
      <protection locked="0"/>
    </xf>
    <xf numFmtId="0" fontId="12" fillId="0" borderId="0"/>
    <xf numFmtId="0" fontId="312" fillId="2" borderId="49" applyNumberFormat="0" applyAlignment="0" applyProtection="0"/>
    <xf numFmtId="41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41" fontId="124" fillId="0" borderId="0"/>
    <xf numFmtId="43" fontId="20" fillId="0" borderId="0" applyFont="0" applyFill="0" applyBorder="0" applyAlignment="0" applyProtection="0"/>
    <xf numFmtId="0" fontId="250" fillId="0" borderId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244" fillId="0" borderId="0" applyNumberForma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40" fillId="0" borderId="0" applyNumberFormat="0" applyFill="0" applyBorder="0" applyAlignment="0" applyProtection="0"/>
    <xf numFmtId="0" fontId="308" fillId="0" borderId="0"/>
    <xf numFmtId="0" fontId="312" fillId="2" borderId="49" applyNumberFormat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9" fontId="250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0" fontId="140" fillId="0" borderId="39" applyNumberFormat="0" applyFill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159" fillId="0" borderId="46" applyNumberFormat="0" applyFill="0" applyAlignment="0" applyProtection="0"/>
    <xf numFmtId="9" fontId="308" fillId="0" borderId="0" applyFont="0" applyFill="0" applyBorder="0" applyAlignment="0" applyProtection="0"/>
    <xf numFmtId="0" fontId="250" fillId="0" borderId="0"/>
    <xf numFmtId="42" fontId="308" fillId="0" borderId="0" applyFont="0" applyFill="0" applyBorder="0" applyAlignment="0" applyProtection="0"/>
    <xf numFmtId="0" fontId="250" fillId="0" borderId="0"/>
    <xf numFmtId="0" fontId="12" fillId="0" borderId="0"/>
    <xf numFmtId="41" fontId="124" fillId="0" borderId="0"/>
    <xf numFmtId="9" fontId="250" fillId="0" borderId="0" applyFont="0" applyFill="0" applyBorder="0" applyAlignment="0" applyProtection="0"/>
    <xf numFmtId="9" fontId="101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39" fillId="0" borderId="38" applyNumberFormat="0" applyFill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138" fillId="0" borderId="37" applyNumberFormat="0" applyFill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10" fillId="11" borderId="22" applyNumberFormat="0" applyAlignment="0" applyProtection="0"/>
    <xf numFmtId="9" fontId="25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01" fillId="0" borderId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9" fontId="250" fillId="0" borderId="0" applyFont="0" applyFill="0" applyBorder="0" applyAlignment="0" applyProtection="0"/>
    <xf numFmtId="9" fontId="101" fillId="0" borderId="0" applyFont="0" applyFill="0" applyBorder="0" applyAlignment="0" applyProtection="0"/>
    <xf numFmtId="0" fontId="101" fillId="5" borderId="0" applyNumberFormat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0" fontId="170" fillId="51" borderId="0" applyNumberFormat="0">
      <alignment horizontal="left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310" fillId="11" borderId="22" applyNumberFormat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0" fontId="122" fillId="0" borderId="0" applyNumberFormat="0" applyFill="0" applyBorder="0" applyAlignment="0" applyProtection="0"/>
    <xf numFmtId="0" fontId="250" fillId="0" borderId="0"/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0" fontId="310" fillId="11" borderId="22" applyNumberFormat="0" applyAlignment="0" applyProtection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9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2" fillId="0" borderId="0"/>
    <xf numFmtId="0" fontId="312" fillId="2" borderId="49" applyNumberFormat="0" applyAlignment="0" applyProtection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0" fontId="312" fillId="2" borderId="49" applyNumberFormat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48" fillId="0" borderId="81" applyFill="0" applyBorder="0">
      <alignment horizontal="right"/>
      <protection locked="0"/>
    </xf>
    <xf numFmtId="0" fontId="165" fillId="0" borderId="79"/>
    <xf numFmtId="0" fontId="195" fillId="0" borderId="78">
      <alignment vertical="center"/>
    </xf>
    <xf numFmtId="0" fontId="82" fillId="0" borderId="77" applyNumberFormat="0" applyProtection="0"/>
    <xf numFmtId="0" fontId="82" fillId="0" borderId="77" applyNumberFormat="0" applyProtection="0"/>
    <xf numFmtId="0" fontId="16" fillId="2" borderId="80"/>
    <xf numFmtId="0" fontId="16" fillId="2" borderId="80"/>
    <xf numFmtId="0" fontId="220" fillId="52" borderId="82">
      <alignment horizontal="center" vertical="center"/>
    </xf>
    <xf numFmtId="0" fontId="46" fillId="4" borderId="82" applyFont="0" applyFill="0">
      <alignment horizontal="right"/>
    </xf>
    <xf numFmtId="0" fontId="48" fillId="0" borderId="81" applyFill="0" applyBorder="0">
      <alignment horizontal="right"/>
      <protection locked="0"/>
    </xf>
    <xf numFmtId="0" fontId="165" fillId="0" borderId="79"/>
    <xf numFmtId="0" fontId="82" fillId="0" borderId="77" applyNumberForma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00" fillId="52" borderId="82" applyFill="0"/>
    <xf numFmtId="0" fontId="129" fillId="4" borderId="82">
      <alignment horizontal="right"/>
    </xf>
    <xf numFmtId="0" fontId="100" fillId="52" borderId="82" applyFill="0"/>
    <xf numFmtId="0" fontId="82" fillId="0" borderId="77" applyNumberFormat="0" applyProtection="0"/>
    <xf numFmtId="0" fontId="220" fillId="52" borderId="82">
      <alignment horizontal="center" vertical="center"/>
    </xf>
    <xf numFmtId="0" fontId="95" fillId="0" borderId="76"/>
    <xf numFmtId="0" fontId="195" fillId="0" borderId="78">
      <alignment vertical="center"/>
    </xf>
    <xf numFmtId="0" fontId="82" fillId="0" borderId="77" applyNumberFormat="0" applyProtection="0"/>
    <xf numFmtId="0" fontId="82" fillId="0" borderId="77" applyNumberFormat="0" applyProtection="0"/>
    <xf numFmtId="9" fontId="11" fillId="0" borderId="0" applyFont="0" applyFill="0" applyBorder="0" applyAlignment="0" applyProtection="0"/>
    <xf numFmtId="0" fontId="11" fillId="0" borderId="0"/>
    <xf numFmtId="0" fontId="220" fillId="52" borderId="82">
      <alignment horizontal="center" vertical="center"/>
    </xf>
    <xf numFmtId="0" fontId="100" fillId="52" borderId="82" applyFill="0"/>
    <xf numFmtId="9" fontId="11" fillId="0" borderId="0" applyFont="0" applyFill="0" applyBorder="0" applyAlignment="0" applyProtection="0"/>
    <xf numFmtId="0" fontId="16" fillId="2" borderId="80"/>
    <xf numFmtId="0" fontId="165" fillId="0" borderId="79"/>
    <xf numFmtId="0" fontId="46" fillId="4" borderId="82" applyFont="0" applyFill="0">
      <alignment horizontal="right"/>
    </xf>
    <xf numFmtId="0" fontId="195" fillId="0" borderId="78">
      <alignment vertical="center"/>
    </xf>
    <xf numFmtId="0" fontId="129" fillId="4" borderId="82">
      <alignment horizontal="right"/>
    </xf>
    <xf numFmtId="0" fontId="95" fillId="0" borderId="76"/>
    <xf numFmtId="0" fontId="82" fillId="0" borderId="77" applyNumberForma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95" fillId="0" borderId="78">
      <alignment vertical="center"/>
    </xf>
    <xf numFmtId="9" fontId="11" fillId="0" borderId="0" applyFont="0" applyFill="0" applyBorder="0" applyAlignment="0" applyProtection="0"/>
    <xf numFmtId="0" fontId="11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29" fillId="4" borderId="82">
      <alignment horizontal="right"/>
    </xf>
    <xf numFmtId="0" fontId="46" fillId="4" borderId="82" applyFont="0" applyFill="0">
      <alignment horizontal="right"/>
    </xf>
    <xf numFmtId="9" fontId="11" fillId="0" borderId="0" applyFont="0" applyFill="0" applyBorder="0" applyAlignment="0" applyProtection="0"/>
    <xf numFmtId="0" fontId="48" fillId="0" borderId="81" applyFill="0" applyBorder="0">
      <alignment horizontal="right"/>
      <protection locked="0"/>
    </xf>
    <xf numFmtId="0" fontId="16" fillId="2" borderId="8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2" fillId="2" borderId="49" applyNumberFormat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30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312" fillId="2" borderId="49" applyNumberFormat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287" fillId="0" borderId="35"/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0" fontId="192" fillId="41" borderId="0" applyNumberFormat="0" applyFont="0" applyBorder="0"/>
    <xf numFmtId="0" fontId="192" fillId="1" borderId="28" applyNumberFormat="0" applyFont="0"/>
    <xf numFmtId="165" fontId="308" fillId="0" borderId="0" applyFont="0" applyFill="0" applyBorder="0" applyAlignment="0" applyProtection="0"/>
    <xf numFmtId="0" fontId="8" fillId="0" borderId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312" fillId="2" borderId="49" applyNumberFormat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167" fontId="308" fillId="0" borderId="0" applyFont="0" applyFill="0" applyBorder="0" applyAlignment="0" applyProtection="0"/>
    <xf numFmtId="0" fontId="324" fillId="0" borderId="0"/>
    <xf numFmtId="167" fontId="308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98" fillId="12" borderId="52" applyNumberFormat="0" applyProtection="0">
      <alignment horizontal="right" vertical="center"/>
    </xf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9" fillId="3" borderId="52" applyNumberFormat="0" applyProtection="0">
      <alignment horizontal="left" vertical="top" indent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6" fillId="4" borderId="9" applyNumberFormat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203" fillId="29" borderId="52" applyNumberFormat="0" applyProtection="0">
      <alignment vertical="center"/>
    </xf>
    <xf numFmtId="169" fontId="48" fillId="0" borderId="60" applyFont="0" applyFill="0" applyAlignment="0" applyProtection="0"/>
    <xf numFmtId="0" fontId="82" fillId="0" borderId="28">
      <alignment horizontal="left" vertical="center"/>
    </xf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37" fontId="19" fillId="0" borderId="27">
      <protection locked="0"/>
    </xf>
    <xf numFmtId="0" fontId="312" fillId="2" borderId="49" applyNumberFormat="0" applyAlignment="0" applyProtection="0"/>
    <xf numFmtId="260" fontId="109" fillId="0" borderId="60" applyFill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203" fillId="29" borderId="52" applyNumberFormat="0" applyProtection="0">
      <alignment vertical="center"/>
    </xf>
    <xf numFmtId="0" fontId="56" fillId="36" borderId="52" applyNumberFormat="0" applyProtection="0">
      <alignment horizontal="left" vertical="top" indent="1"/>
    </xf>
    <xf numFmtId="0" fontId="308" fillId="29" borderId="43"/>
    <xf numFmtId="0" fontId="207" fillId="36" borderId="55" applyNumberFormat="0" applyProtection="0">
      <alignment horizontal="left" vertical="center"/>
    </xf>
    <xf numFmtId="202" fontId="48" fillId="0" borderId="60"/>
    <xf numFmtId="0" fontId="308" fillId="43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109" fillId="2" borderId="9">
      <alignment horizontal="center" vertical="center" wrapText="1"/>
    </xf>
    <xf numFmtId="0" fontId="157" fillId="0" borderId="28" applyNumberFormat="0" applyFont="0" applyFill="0" applyBorder="0">
      <protection locked="0"/>
    </xf>
    <xf numFmtId="0" fontId="117" fillId="0" borderId="60">
      <protection locked="0"/>
    </xf>
    <xf numFmtId="2" fontId="75" fillId="0" borderId="9">
      <alignment horizontal="center" vertical="center"/>
      <protection locked="0"/>
    </xf>
    <xf numFmtId="37" fontId="19" fillId="0" borderId="27">
      <protection locked="0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8" fontId="287" fillId="0" borderId="35"/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308" fillId="12" borderId="43">
      <protection locked="0"/>
    </xf>
    <xf numFmtId="0" fontId="310" fillId="11" borderId="22" applyNumberFormat="0" applyAlignment="0" applyProtection="0"/>
    <xf numFmtId="0" fontId="109" fillId="0" borderId="9" applyNumberFormat="0">
      <alignment horizontal="centerContinuous" vertical="center" wrapText="1"/>
    </xf>
    <xf numFmtId="0" fontId="198" fillId="22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0" fontId="55" fillId="4" borderId="47" applyNumberFormat="0" applyFont="0" applyAlignment="0" applyProtection="0"/>
    <xf numFmtId="0" fontId="308" fillId="0" borderId="9" applyFill="0" applyBorder="0" applyAlignment="0">
      <protection locked="0"/>
    </xf>
    <xf numFmtId="0" fontId="196" fillId="3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308" fillId="12" borderId="43">
      <protection locked="0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83" fillId="2" borderId="9">
      <alignment horizontal="right"/>
    </xf>
    <xf numFmtId="0" fontId="107" fillId="0" borderId="9">
      <alignment horizontal="center" vertical="top" wrapText="1"/>
      <protection hidden="1"/>
    </xf>
    <xf numFmtId="0" fontId="46" fillId="2" borderId="12">
      <alignment horizontal="center"/>
    </xf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8" fontId="287" fillId="0" borderId="35"/>
    <xf numFmtId="0" fontId="56" fillId="36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308" fillId="0" borderId="65" applyAlignment="0"/>
    <xf numFmtId="0" fontId="310" fillId="11" borderId="22" applyNumberFormat="0" applyAlignment="0" applyProtection="0"/>
    <xf numFmtId="0" fontId="107" fillId="0" borderId="9">
      <alignment horizontal="center" vertical="top" wrapText="1"/>
      <protection hidden="1"/>
    </xf>
    <xf numFmtId="0" fontId="269" fillId="2" borderId="49" applyNumberFormat="0" applyAlignment="0" applyProtection="0"/>
    <xf numFmtId="0" fontId="308" fillId="3" borderId="9">
      <protection locked="0"/>
    </xf>
    <xf numFmtId="0" fontId="196" fillId="12" borderId="55" applyNumberFormat="0" applyProtection="0">
      <alignment horizontal="left" vertical="center"/>
    </xf>
    <xf numFmtId="0" fontId="308" fillId="29" borderId="52" applyNumberFormat="0" applyProtection="0">
      <alignment horizontal="left" vertical="top" indent="1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37" fontId="19" fillId="0" borderId="27">
      <protection locked="0"/>
    </xf>
    <xf numFmtId="0" fontId="126" fillId="4" borderId="47" applyNumberFormat="0" applyFont="0" applyAlignment="0" applyProtection="0"/>
    <xf numFmtId="10" fontId="308" fillId="12" borderId="43">
      <protection locked="0"/>
    </xf>
    <xf numFmtId="37" fontId="19" fillId="0" borderId="27" applyAlignment="0">
      <protection locked="0"/>
    </xf>
    <xf numFmtId="0" fontId="94" fillId="2" borderId="22" applyNumberFormat="0" applyAlignment="0" applyProtection="0"/>
    <xf numFmtId="0" fontId="46" fillId="2" borderId="12">
      <alignment horizontal="center"/>
    </xf>
    <xf numFmtId="0" fontId="198" fillId="21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09" fillId="0" borderId="9" applyNumberFormat="0">
      <alignment horizontal="centerContinuous" vertical="center" wrapText="1"/>
    </xf>
    <xf numFmtId="2" fontId="75" fillId="0" borderId="9">
      <alignment horizontal="center" vertical="center"/>
      <protection locked="0"/>
    </xf>
    <xf numFmtId="0" fontId="310" fillId="11" borderId="22" applyNumberFormat="0" applyAlignment="0" applyProtection="0"/>
    <xf numFmtId="0" fontId="269" fillId="2" borderId="49" applyNumberFormat="0" applyAlignment="0" applyProtection="0"/>
    <xf numFmtId="0" fontId="82" fillId="0" borderId="28">
      <alignment horizontal="left" vertical="center"/>
    </xf>
    <xf numFmtId="0" fontId="135" fillId="0" borderId="9" applyNumberFormat="0" applyFill="0" applyBorder="0" applyProtection="0">
      <alignment horizontal="center"/>
    </xf>
    <xf numFmtId="0" fontId="134" fillId="33" borderId="29" applyNumberFormat="0" applyFont="0" applyBorder="0"/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83" fillId="2" borderId="9">
      <alignment horizontal="right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94" fillId="2" borderId="22" applyNumberFormat="0" applyAlignment="0" applyProtection="0"/>
    <xf numFmtId="0" fontId="286" fillId="0" borderId="9" applyNumberFormat="0" applyBorder="0" applyAlignment="0">
      <protection locked="0"/>
    </xf>
    <xf numFmtId="0" fontId="198" fillId="29" borderId="52" applyNumberFormat="0" applyProtection="0">
      <alignment vertical="center"/>
    </xf>
    <xf numFmtId="0" fontId="83" fillId="2" borderId="28">
      <alignment horizontal="center"/>
    </xf>
    <xf numFmtId="0" fontId="308" fillId="12" borderId="43">
      <protection locked="0"/>
    </xf>
    <xf numFmtId="0" fontId="308" fillId="12" borderId="52" applyNumberFormat="0" applyProtection="0">
      <alignment horizontal="left" vertical="top" indent="1"/>
    </xf>
    <xf numFmtId="0" fontId="94" fillId="2" borderId="22" applyNumberFormat="0" applyAlignment="0" applyProtection="0"/>
    <xf numFmtId="0" fontId="94" fillId="5" borderId="22" applyNumberFormat="0" applyAlignment="0" applyProtection="0"/>
    <xf numFmtId="0" fontId="198" fillId="15" borderId="52" applyNumberFormat="0" applyProtection="0">
      <alignment horizontal="right" vertical="center"/>
    </xf>
    <xf numFmtId="0" fontId="94" fillId="2" borderId="22" applyNumberFormat="0" applyAlignment="0" applyProtection="0"/>
    <xf numFmtId="0" fontId="196" fillId="3" borderId="52" applyNumberFormat="0" applyProtection="0">
      <alignment vertical="center"/>
    </xf>
    <xf numFmtId="0" fontId="94" fillId="2" borderId="22" applyNumberFormat="0" applyAlignment="0" applyProtection="0"/>
    <xf numFmtId="202" fontId="48" fillId="0" borderId="60"/>
    <xf numFmtId="0" fontId="198" fillId="7" borderId="52" applyNumberFormat="0" applyProtection="0">
      <alignment horizontal="right" vertical="center"/>
    </xf>
    <xf numFmtId="0" fontId="117" fillId="0" borderId="60">
      <protection locked="0"/>
    </xf>
    <xf numFmtId="260" fontId="109" fillId="0" borderId="60" applyFill="0" applyAlignment="0" applyProtection="0"/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98" fillId="22" borderId="52" applyNumberFormat="0" applyProtection="0">
      <alignment horizontal="right" vertical="center"/>
    </xf>
    <xf numFmtId="0" fontId="308" fillId="3" borderId="9">
      <protection locked="0"/>
    </xf>
    <xf numFmtId="0" fontId="196" fillId="12" borderId="52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107" fillId="0" borderId="9">
      <alignment horizontal="center" vertical="top" wrapText="1"/>
      <protection hidden="1"/>
    </xf>
    <xf numFmtId="0" fontId="308" fillId="29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308" fillId="12" borderId="43">
      <protection locked="0"/>
    </xf>
    <xf numFmtId="0" fontId="126" fillId="4" borderId="47" applyNumberFormat="0" applyFont="0" applyAlignment="0" applyProtection="0"/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203" fillId="29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7" fillId="36" borderId="55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8" fontId="287" fillId="0" borderId="35"/>
    <xf numFmtId="0" fontId="308" fillId="4" borderId="47" applyNumberFormat="0" applyFont="0" applyAlignment="0" applyProtection="0"/>
    <xf numFmtId="0" fontId="203" fillId="29" borderId="52" applyNumberFormat="0" applyProtection="0">
      <alignment horizontal="right" vertical="center"/>
    </xf>
    <xf numFmtId="0" fontId="308" fillId="8" borderId="9" applyNumberFormat="0" applyFont="0" applyBorder="0" applyAlignment="0" applyProtection="0"/>
    <xf numFmtId="0" fontId="207" fillId="36" borderId="55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08" fillId="43" borderId="52" applyNumberFormat="0" applyProtection="0">
      <alignment horizontal="left" vertical="top" indent="1"/>
    </xf>
    <xf numFmtId="0" fontId="46" fillId="4" borderId="9" applyNumberFormat="0" applyBorder="0" applyAlignment="0" applyProtection="0"/>
    <xf numFmtId="0" fontId="157" fillId="0" borderId="28" applyNumberFormat="0" applyFont="0" applyFill="0" applyBorder="0">
      <protection locked="0"/>
    </xf>
    <xf numFmtId="202" fontId="48" fillId="0" borderId="60"/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6" fillId="12" borderId="52" applyNumberFormat="0" applyProtection="0">
      <alignment horizontal="left" vertical="center" indent="1"/>
    </xf>
    <xf numFmtId="0" fontId="203" fillId="29" borderId="52" applyNumberFormat="0" applyProtection="0">
      <alignment vertical="center"/>
    </xf>
    <xf numFmtId="0" fontId="94" fillId="2" borderId="22" applyNumberFormat="0" applyAlignment="0" applyProtection="0"/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308" fillId="8" borderId="9" applyNumberFormat="0" applyFont="0" applyBorder="0" applyAlignment="0" applyProtection="0"/>
    <xf numFmtId="202" fontId="48" fillId="0" borderId="60"/>
    <xf numFmtId="0" fontId="198" fillId="45" borderId="52" applyNumberFormat="0" applyProtection="0">
      <alignment horizontal="right" vertical="center"/>
    </xf>
    <xf numFmtId="0" fontId="117" fillId="0" borderId="60">
      <protection locked="0"/>
    </xf>
    <xf numFmtId="0" fontId="308" fillId="34" borderId="43">
      <protection locked="0"/>
    </xf>
    <xf numFmtId="8" fontId="287" fillId="0" borderId="35"/>
    <xf numFmtId="0" fontId="308" fillId="0" borderId="9" applyFill="0" applyBorder="0" applyAlignment="0">
      <protection locked="0"/>
    </xf>
    <xf numFmtId="0" fontId="94" fillId="2" borderId="22" applyNumberFormat="0" applyAlignment="0" applyProtection="0"/>
    <xf numFmtId="0" fontId="308" fillId="3" borderId="9">
      <protection locked="0"/>
    </xf>
    <xf numFmtId="0" fontId="308" fillId="3" borderId="9">
      <protection locked="0"/>
    </xf>
    <xf numFmtId="0" fontId="310" fillId="11" borderId="22" applyNumberFormat="0" applyAlignment="0" applyProtection="0"/>
    <xf numFmtId="0" fontId="308" fillId="12" borderId="52" applyNumberFormat="0" applyProtection="0">
      <alignment horizontal="left" vertical="top" indent="1"/>
    </xf>
    <xf numFmtId="0" fontId="198" fillId="45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37" fontId="19" fillId="0" borderId="27">
      <protection locked="0"/>
    </xf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0" fontId="109" fillId="2" borderId="9">
      <alignment horizontal="center" vertical="center" wrapText="1"/>
    </xf>
    <xf numFmtId="0" fontId="56" fillId="4" borderId="52" applyNumberFormat="0" applyProtection="0">
      <alignment horizontal="left" vertical="top" indent="1"/>
    </xf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269" fillId="2" borderId="49" applyNumberFormat="0" applyAlignment="0" applyProtection="0"/>
    <xf numFmtId="8" fontId="287" fillId="0" borderId="35"/>
    <xf numFmtId="0" fontId="328" fillId="0" borderId="67" applyNumberFormat="0" applyFill="0" applyAlignment="0" applyProtection="0"/>
    <xf numFmtId="0" fontId="198" fillId="15" borderId="52" applyNumberFormat="0" applyProtection="0">
      <alignment horizontal="right" vertical="center"/>
    </xf>
    <xf numFmtId="0" fontId="308" fillId="12" borderId="52" applyNumberFormat="0" applyProtection="0">
      <alignment horizontal="left" vertical="top" indent="1"/>
    </xf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83" fillId="2" borderId="28">
      <alignment horizontal="center"/>
    </xf>
    <xf numFmtId="0" fontId="308" fillId="3" borderId="9">
      <protection locked="0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0" fontId="198" fillId="8" borderId="52" applyNumberFormat="0" applyProtection="0">
      <alignment horizontal="right" vertical="center"/>
    </xf>
    <xf numFmtId="0" fontId="198" fillId="3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109" fillId="0" borderId="9" applyNumberFormat="0">
      <alignment horizontal="centerContinuous" vertical="center" wrapText="1"/>
    </xf>
    <xf numFmtId="0" fontId="83" fillId="2" borderId="28">
      <alignment horizontal="center"/>
    </xf>
    <xf numFmtId="0" fontId="83" fillId="2" borderId="28">
      <alignment horizontal="center"/>
    </xf>
    <xf numFmtId="0" fontId="83" fillId="2" borderId="9">
      <alignment horizontal="right"/>
    </xf>
    <xf numFmtId="0" fontId="83" fillId="2" borderId="9">
      <alignment horizontal="right"/>
    </xf>
    <xf numFmtId="0" fontId="83" fillId="2" borderId="9">
      <alignment horizontal="right"/>
    </xf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41" fillId="26" borderId="28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260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37" fontId="19" fillId="0" borderId="27" applyAlignment="0">
      <protection locked="0"/>
    </xf>
    <xf numFmtId="10" fontId="19" fillId="0" borderId="27" applyAlignment="0">
      <protection locked="0"/>
    </xf>
    <xf numFmtId="0" fontId="83" fillId="2" borderId="28">
      <alignment horizontal="center"/>
    </xf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308" fillId="12" borderId="43">
      <protection locked="0"/>
    </xf>
    <xf numFmtId="10" fontId="308" fillId="12" borderId="43">
      <alignment horizontal="center"/>
      <protection locked="0"/>
    </xf>
    <xf numFmtId="0" fontId="312" fillId="2" borderId="49" applyNumberFormat="0" applyAlignment="0" applyProtection="0"/>
    <xf numFmtId="0" fontId="41" fillId="0" borderId="9" applyNumberFormat="0" applyFont="0" applyBorder="0">
      <alignment horizontal="right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top" indent="1"/>
    </xf>
    <xf numFmtId="0" fontId="269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308" fillId="36" borderId="43"/>
    <xf numFmtId="8" fontId="287" fillId="0" borderId="35"/>
    <xf numFmtId="0" fontId="117" fillId="0" borderId="60">
      <protection locked="0"/>
    </xf>
    <xf numFmtId="0" fontId="94" fillId="5" borderId="22" applyNumberFormat="0" applyAlignment="0" applyProtection="0"/>
    <xf numFmtId="0" fontId="198" fillId="7" borderId="52" applyNumberFormat="0" applyProtection="0">
      <alignment horizontal="right" vertical="center"/>
    </xf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41" fillId="26" borderId="28" applyAlignment="0" applyProtection="0"/>
    <xf numFmtId="0" fontId="207" fillId="36" borderId="55" applyNumberFormat="0" applyProtection="0">
      <alignment horizontal="left" vertical="center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308" fillId="12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37" fontId="19" fillId="0" borderId="27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197" fillId="3" borderId="52" applyNumberFormat="0" applyProtection="0">
      <alignment vertical="center"/>
    </xf>
    <xf numFmtId="8" fontId="287" fillId="0" borderId="35"/>
    <xf numFmtId="0" fontId="198" fillId="29" borderId="52" applyNumberFormat="0" applyProtection="0">
      <alignment vertical="center"/>
    </xf>
    <xf numFmtId="0" fontId="207" fillId="36" borderId="55" applyNumberFormat="0" applyProtection="0">
      <alignment horizontal="left" vertical="center" indent="1"/>
    </xf>
    <xf numFmtId="0" fontId="198" fillId="29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198" fillId="21" borderId="52" applyNumberFormat="0" applyProtection="0">
      <alignment horizontal="right" vertical="center"/>
    </xf>
    <xf numFmtId="0" fontId="308" fillId="34" borderId="43">
      <protection locked="0"/>
    </xf>
    <xf numFmtId="0" fontId="203" fillId="29" borderId="52" applyNumberFormat="0" applyProtection="0">
      <alignment horizontal="right" vertical="center"/>
    </xf>
    <xf numFmtId="0" fontId="82" fillId="0" borderId="28">
      <alignment horizontal="left" vertical="center"/>
    </xf>
    <xf numFmtId="0" fontId="198" fillId="4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10" fontId="308" fillId="12" borderId="43">
      <protection locked="0"/>
    </xf>
    <xf numFmtId="0" fontId="198" fillId="13" borderId="52" applyNumberFormat="0" applyProtection="0">
      <alignment horizontal="right" vertical="center"/>
    </xf>
    <xf numFmtId="0" fontId="117" fillId="0" borderId="60">
      <protection locked="0"/>
    </xf>
    <xf numFmtId="169" fontId="48" fillId="0" borderId="60" applyFont="0" applyFill="0" applyAlignment="0" applyProtection="0"/>
    <xf numFmtId="0" fontId="197" fillId="3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308" fillId="0" borderId="65" applyAlignment="0"/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308" fillId="34" borderId="43"/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0" fontId="198" fillId="44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 indent="1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12" borderId="43" applyNumberFormat="0">
      <alignment horizontal="center"/>
      <protection locked="0"/>
    </xf>
    <xf numFmtId="0" fontId="308" fillId="12" borderId="43">
      <protection locked="0"/>
    </xf>
    <xf numFmtId="10" fontId="308" fillId="12" borderId="43">
      <protection locked="0"/>
    </xf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8" fillId="3" borderId="52" applyNumberFormat="0" applyProtection="0">
      <alignment horizontal="left" vertical="center"/>
    </xf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308" fillId="0" borderId="9">
      <protection locked="0"/>
    </xf>
    <xf numFmtId="2" fontId="75" fillId="0" borderId="9">
      <alignment horizontal="center" vertical="center"/>
      <protection locked="0"/>
    </xf>
    <xf numFmtId="0" fontId="117" fillId="0" borderId="60">
      <protection locked="0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260" fillId="2" borderId="22" applyNumberFormat="0" applyAlignment="0" applyProtection="0"/>
    <xf numFmtId="0" fontId="260" fillId="2" borderId="22" applyNumberFormat="0" applyAlignment="0" applyProtection="0"/>
    <xf numFmtId="8" fontId="287" fillId="0" borderId="35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198" fillId="2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202" fontId="48" fillId="0" borderId="60"/>
    <xf numFmtId="202" fontId="48" fillId="0" borderId="60"/>
    <xf numFmtId="0" fontId="308" fillId="0" borderId="65" applyAlignment="0"/>
    <xf numFmtId="0" fontId="109" fillId="2" borderId="9">
      <alignment horizontal="center" vertical="center" wrapText="1"/>
    </xf>
    <xf numFmtId="260" fontId="109" fillId="0" borderId="60" applyFill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0" borderId="9">
      <protection locked="0"/>
    </xf>
    <xf numFmtId="169" fontId="48" fillId="0" borderId="60" applyFont="0" applyFill="0" applyAlignment="0" applyProtection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8" fontId="287" fillId="0" borderId="35"/>
    <xf numFmtId="8" fontId="287" fillId="0" borderId="35"/>
    <xf numFmtId="8" fontId="287" fillId="0" borderId="35"/>
    <xf numFmtId="0" fontId="308" fillId="3" borderId="9">
      <protection locked="0"/>
    </xf>
    <xf numFmtId="0" fontId="286" fillId="0" borderId="9" applyNumberFormat="0" applyBorder="0" applyAlignment="0">
      <protection locked="0"/>
    </xf>
    <xf numFmtId="0" fontId="308" fillId="12" borderId="43">
      <protection locked="0"/>
    </xf>
    <xf numFmtId="0" fontId="207" fillId="36" borderId="55" applyNumberFormat="0" applyProtection="0">
      <alignment horizontal="left" vertical="center"/>
    </xf>
    <xf numFmtId="0" fontId="198" fillId="7" borderId="52" applyNumberFormat="0" applyProtection="0">
      <alignment horizontal="right" vertical="center"/>
    </xf>
    <xf numFmtId="0" fontId="266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82" fillId="0" borderId="28">
      <alignment horizontal="left" vertical="center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207" fillId="36" borderId="55" applyNumberFormat="0" applyProtection="0">
      <alignment horizontal="left" vertical="center"/>
    </xf>
    <xf numFmtId="169" fontId="48" fillId="0" borderId="60" applyFont="0" applyFill="0" applyAlignment="0" applyProtection="0"/>
    <xf numFmtId="0" fontId="257" fillId="0" borderId="67" applyNumberFormat="0" applyFill="0" applyAlignment="0" applyProtection="0"/>
    <xf numFmtId="0" fontId="198" fillId="13" borderId="52" applyNumberFormat="0" applyProtection="0">
      <alignment horizontal="right" vertical="center"/>
    </xf>
    <xf numFmtId="202" fontId="48" fillId="0" borderId="60"/>
    <xf numFmtId="43" fontId="308" fillId="0" borderId="0" applyFont="0" applyFill="0" applyBorder="0" applyAlignment="0" applyProtection="0"/>
    <xf numFmtId="0" fontId="308" fillId="0" borderId="65" applyAlignment="0"/>
    <xf numFmtId="0" fontId="308" fillId="0" borderId="65" applyAlignment="0"/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8" fontId="287" fillId="0" borderId="35"/>
    <xf numFmtId="0" fontId="312" fillId="2" borderId="49" applyNumberFormat="0" applyAlignment="0" applyProtection="0"/>
    <xf numFmtId="8" fontId="287" fillId="0" borderId="35"/>
    <xf numFmtId="0" fontId="46" fillId="4" borderId="9" applyNumberFormat="0" applyBorder="0" applyAlignment="0" applyProtection="0"/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94" fillId="5" borderId="22" applyNumberFormat="0" applyAlignment="0" applyProtection="0"/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17" fillId="0" borderId="60">
      <protection locked="0"/>
    </xf>
    <xf numFmtId="202" fontId="48" fillId="0" borderId="60"/>
    <xf numFmtId="0" fontId="257" fillId="0" borderId="67" applyNumberFormat="0" applyFill="0" applyAlignment="0" applyProtection="0"/>
    <xf numFmtId="0" fontId="308" fillId="0" borderId="9">
      <protection locked="0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12" borderId="43">
      <protection locked="0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13" borderId="52" applyNumberFormat="0" applyProtection="0">
      <alignment horizontal="right" vertical="center"/>
    </xf>
    <xf numFmtId="0" fontId="198" fillId="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0" borderId="9">
      <protection locked="0"/>
    </xf>
    <xf numFmtId="0" fontId="308" fillId="0" borderId="9">
      <protection locked="0"/>
    </xf>
    <xf numFmtId="0" fontId="308" fillId="3" borderId="9">
      <protection locked="0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37" fontId="19" fillId="0" borderId="27">
      <protection locked="0"/>
    </xf>
    <xf numFmtId="37" fontId="19" fillId="0" borderId="27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69" fillId="2" borderId="49" applyNumberFormat="0" applyAlignment="0" applyProtection="0"/>
    <xf numFmtId="0" fontId="312" fillId="2" borderId="49" applyNumberFormat="0" applyAlignment="0" applyProtection="0"/>
    <xf numFmtId="0" fontId="126" fillId="4" borderId="47" applyNumberFormat="0" applyFont="0" applyAlignment="0" applyProtection="0"/>
    <xf numFmtId="41" fontId="308" fillId="0" borderId="0" applyFont="0" applyFill="0" applyBorder="0" applyAlignment="0" applyProtection="0"/>
    <xf numFmtId="0" fontId="94" fillId="2" borderId="22" applyNumberFormat="0" applyAlignment="0" applyProtection="0"/>
    <xf numFmtId="0" fontId="198" fillId="2" borderId="52" applyNumberFormat="0" applyProtection="0">
      <alignment horizontal="right" vertical="center"/>
    </xf>
    <xf numFmtId="37" fontId="19" fillId="0" borderId="27">
      <protection locked="0"/>
    </xf>
    <xf numFmtId="0" fontId="83" fillId="2" borderId="9">
      <alignment horizontal="right"/>
    </xf>
    <xf numFmtId="0" fontId="312" fillId="2" borderId="49" applyNumberFormat="0" applyAlignment="0" applyProtection="0"/>
    <xf numFmtId="10" fontId="308" fillId="12" borderId="43">
      <protection locked="0"/>
    </xf>
    <xf numFmtId="0" fontId="203" fillId="29" borderId="52" applyNumberFormat="0" applyProtection="0">
      <alignment vertical="center"/>
    </xf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94" fillId="5" borderId="22" applyNumberFormat="0" applyAlignment="0" applyProtection="0"/>
    <xf numFmtId="0" fontId="198" fillId="8" borderId="52" applyNumberFormat="0" applyProtection="0">
      <alignment horizontal="right" vertical="center"/>
    </xf>
    <xf numFmtId="0" fontId="310" fillId="11" borderId="22" applyNumberFormat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17" fillId="0" borderId="60">
      <protection locked="0"/>
    </xf>
    <xf numFmtId="0" fontId="312" fillId="2" borderId="49" applyNumberFormat="0" applyAlignment="0" applyProtection="0"/>
    <xf numFmtId="260" fontId="109" fillId="0" borderId="60" applyFill="0" applyAlignment="0" applyProtection="0"/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57" fillId="0" borderId="67" applyNumberFormat="0" applyFill="0" applyAlignment="0" applyProtection="0"/>
    <xf numFmtId="0" fontId="55" fillId="4" borderId="47" applyNumberFormat="0" applyFont="0" applyAlignment="0" applyProtection="0"/>
    <xf numFmtId="0" fontId="109" fillId="0" borderId="9" applyNumberFormat="0">
      <alignment horizontal="centerContinuous" vertical="center" wrapText="1"/>
    </xf>
    <xf numFmtId="0" fontId="308" fillId="0" borderId="65" applyAlignment="0"/>
    <xf numFmtId="0" fontId="198" fillId="29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37" fontId="19" fillId="0" borderId="27">
      <protection locked="0"/>
    </xf>
    <xf numFmtId="0" fontId="308" fillId="12" borderId="43"/>
    <xf numFmtId="0" fontId="308" fillId="36" borderId="43"/>
    <xf numFmtId="10" fontId="308" fillId="12" borderId="43">
      <alignment horizontal="center"/>
      <protection locked="0"/>
    </xf>
    <xf numFmtId="10" fontId="308" fillId="12" borderId="43">
      <protection locked="0"/>
    </xf>
    <xf numFmtId="0" fontId="308" fillId="34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37" fontId="19" fillId="0" borderId="27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197" fillId="3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308" fillId="0" borderId="65" applyAlignment="0"/>
    <xf numFmtId="0" fontId="198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169" fontId="48" fillId="0" borderId="60" applyFont="0" applyFill="0" applyAlignment="0" applyProtection="0"/>
    <xf numFmtId="0" fontId="197" fillId="3" borderId="52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57" fillId="0" borderId="28" applyNumberFormat="0" applyFont="0" applyFill="0" applyBorder="0">
      <protection locked="0"/>
    </xf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286" fillId="0" borderId="9" applyNumberFormat="0" applyBorder="0" applyAlignment="0">
      <protection locked="0"/>
    </xf>
    <xf numFmtId="17" fontId="83" fillId="2" borderId="29" applyBorder="0">
      <alignment horizontal="center"/>
    </xf>
    <xf numFmtId="0" fontId="83" fillId="2" borderId="28">
      <alignment horizontal="center"/>
    </xf>
    <xf numFmtId="0" fontId="83" fillId="2" borderId="28">
      <alignment horizontal="center"/>
    </xf>
    <xf numFmtId="10" fontId="19" fillId="0" borderId="27" applyAlignment="0">
      <protection locked="0"/>
    </xf>
    <xf numFmtId="10" fontId="19" fillId="0" borderId="27" applyAlignment="0">
      <protection locked="0"/>
    </xf>
    <xf numFmtId="37" fontId="19" fillId="0" borderId="27" applyAlignment="0">
      <protection locked="0"/>
    </xf>
    <xf numFmtId="41" fontId="124" fillId="0" borderId="0"/>
    <xf numFmtId="0" fontId="94" fillId="2" borderId="22" applyNumberFormat="0" applyAlignment="0" applyProtection="0"/>
    <xf numFmtId="0" fontId="312" fillId="2" borderId="49" applyNumberFormat="0" applyAlignment="0" applyProtection="0"/>
    <xf numFmtId="0" fontId="308" fillId="0" borderId="9">
      <protection locked="0"/>
    </xf>
    <xf numFmtId="0" fontId="308" fillId="29" borderId="52" applyNumberFormat="0" applyProtection="0">
      <alignment horizontal="left" vertical="center" indent="1"/>
    </xf>
    <xf numFmtId="8" fontId="287" fillId="0" borderId="35"/>
    <xf numFmtId="0" fontId="308" fillId="43" borderId="52" applyNumberFormat="0" applyProtection="0">
      <alignment horizontal="left" vertical="center" indent="1"/>
    </xf>
    <xf numFmtId="0" fontId="198" fillId="44" borderId="52" applyNumberFormat="0" applyProtection="0">
      <alignment horizontal="right"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11" borderId="52" applyNumberFormat="0" applyProtection="0">
      <alignment horizontal="right" vertical="center"/>
    </xf>
    <xf numFmtId="8" fontId="287" fillId="0" borderId="35"/>
    <xf numFmtId="0" fontId="312" fillId="2" borderId="49" applyNumberFormat="0" applyAlignment="0" applyProtection="0"/>
    <xf numFmtId="0" fontId="198" fillId="29" borderId="52" applyNumberFormat="0" applyProtection="0">
      <alignment vertical="center"/>
    </xf>
    <xf numFmtId="43" fontId="308" fillId="0" borderId="0" applyFont="0" applyFill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308" fillId="12" borderId="43" applyNumberFormat="0">
      <alignment horizontal="center"/>
      <protection locked="0"/>
    </xf>
    <xf numFmtId="10" fontId="308" fillId="12" borderId="43">
      <protection locked="0"/>
    </xf>
    <xf numFmtId="0" fontId="109" fillId="2" borderId="9">
      <alignment horizontal="center" vertical="center" wrapText="1"/>
    </xf>
    <xf numFmtId="0" fontId="198" fillId="8" borderId="52" applyNumberFormat="0" applyProtection="0">
      <alignment horizontal="right" vertical="center"/>
    </xf>
    <xf numFmtId="0" fontId="269" fillId="2" borderId="49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29" borderId="52" applyNumberFormat="0" applyProtection="0">
      <alignment horizontal="right" vertical="center"/>
    </xf>
    <xf numFmtId="37" fontId="19" fillId="0" borderId="27">
      <protection locked="0"/>
    </xf>
    <xf numFmtId="0" fontId="198" fillId="3" borderId="52" applyNumberFormat="0" applyProtection="0">
      <alignment horizontal="left" vertical="center"/>
    </xf>
    <xf numFmtId="0" fontId="134" fillId="33" borderId="29" applyNumberFormat="0" applyFont="0" applyBorder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08" fillId="0" borderId="9" applyFill="0" applyBorder="0" applyAlignment="0">
      <protection locked="0"/>
    </xf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12" fillId="2" borderId="49" applyNumberFormat="0" applyAlignment="0" applyProtection="0"/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312" fillId="2" borderId="49" applyNumberFormat="0" applyAlignment="0" applyProtection="0"/>
    <xf numFmtId="169" fontId="48" fillId="0" borderId="60" applyFont="0" applyFill="0" applyAlignment="0" applyProtection="0"/>
    <xf numFmtId="0" fontId="208" fillId="29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0" fontId="266" fillId="11" borderId="22" applyNumberFormat="0" applyAlignment="0" applyProtection="0"/>
    <xf numFmtId="0" fontId="198" fillId="13" borderId="52" applyNumberFormat="0" applyProtection="0">
      <alignment horizontal="right" vertical="center"/>
    </xf>
    <xf numFmtId="0" fontId="308" fillId="0" borderId="9">
      <protection locked="0"/>
    </xf>
    <xf numFmtId="0" fontId="198" fillId="2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308" fillId="4" borderId="47" applyNumberFormat="0" applyFont="0" applyAlignment="0" applyProtection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198" fillId="4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94" fillId="2" borderId="22" applyNumberFormat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83" fillId="2" borderId="28">
      <alignment horizontal="center"/>
    </xf>
    <xf numFmtId="0" fontId="134" fillId="33" borderId="29" applyNumberFormat="0" applyFont="0" applyBorder="0"/>
    <xf numFmtId="0" fontId="134" fillId="33" borderId="29" applyNumberFormat="0" applyFont="0" applyBorder="0"/>
    <xf numFmtId="0" fontId="46" fillId="2" borderId="12">
      <alignment horizontal="center"/>
    </xf>
    <xf numFmtId="0" fontId="134" fillId="33" borderId="29" applyNumberFormat="0" applyFont="0" applyBorder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308" fillId="29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308" fillId="0" borderId="9">
      <protection locked="0"/>
    </xf>
    <xf numFmtId="0" fontId="94" fillId="5" borderId="22" applyNumberFormat="0" applyAlignment="0" applyProtection="0"/>
    <xf numFmtId="0" fontId="308" fillId="3" borderId="9">
      <protection locked="0"/>
    </xf>
    <xf numFmtId="0" fontId="308" fillId="36" borderId="52" applyNumberFormat="0" applyProtection="0">
      <alignment horizontal="left" vertical="top" indent="1"/>
    </xf>
    <xf numFmtId="0" fontId="308" fillId="34" borderId="43"/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196" fillId="12" borderId="55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08" fillId="36" borderId="43"/>
    <xf numFmtId="0" fontId="308" fillId="12" borderId="43">
      <protection locked="0"/>
    </xf>
    <xf numFmtId="0" fontId="312" fillId="2" borderId="49" applyNumberFormat="0" applyAlignment="0" applyProtection="0"/>
    <xf numFmtId="0" fontId="199" fillId="3" borderId="52" applyNumberFormat="0" applyProtection="0">
      <alignment horizontal="left" vertical="top" indent="1"/>
    </xf>
    <xf numFmtId="0" fontId="198" fillId="7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26" fillId="4" borderId="47" applyNumberFormat="0" applyFont="0" applyAlignment="0" applyProtection="0"/>
    <xf numFmtId="0" fontId="308" fillId="0" borderId="65" applyAlignment="0"/>
    <xf numFmtId="0" fontId="257" fillId="0" borderId="67" applyNumberFormat="0" applyFill="0" applyAlignment="0" applyProtection="0"/>
    <xf numFmtId="0" fontId="308" fillId="0" borderId="9" applyFill="0" applyBorder="0" applyAlignment="0">
      <protection locked="0"/>
    </xf>
    <xf numFmtId="0" fontId="198" fillId="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17" fillId="0" borderId="60">
      <protection locked="0"/>
    </xf>
    <xf numFmtId="260" fontId="109" fillId="0" borderId="60" applyFill="0" applyAlignment="0" applyProtection="0"/>
    <xf numFmtId="0" fontId="46" fillId="4" borderId="9" applyNumberForma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310" fillId="11" borderId="22" applyNumberFormat="0" applyAlignment="0" applyProtection="0"/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41" fontId="308" fillId="0" borderId="0" applyFont="0" applyFill="0" applyBorder="0" applyAlignment="0" applyProtection="0"/>
    <xf numFmtId="0" fontId="46" fillId="2" borderId="12">
      <alignment horizontal="center"/>
    </xf>
    <xf numFmtId="37" fontId="19" fillId="0" borderId="27" applyAlignment="0">
      <protection locked="0"/>
    </xf>
    <xf numFmtId="37" fontId="19" fillId="0" borderId="27" applyAlignment="0">
      <protection locked="0"/>
    </xf>
    <xf numFmtId="0" fontId="308" fillId="34" borderId="43">
      <protection locked="0"/>
    </xf>
    <xf numFmtId="14" fontId="308" fillId="12" borderId="43">
      <protection locked="0"/>
    </xf>
    <xf numFmtId="0" fontId="308" fillId="34" borderId="43">
      <protection locked="0"/>
    </xf>
    <xf numFmtId="0" fontId="308" fillId="34" borderId="43">
      <protection locked="0"/>
    </xf>
    <xf numFmtId="10" fontId="308" fillId="12" borderId="43">
      <protection locked="0"/>
    </xf>
    <xf numFmtId="0" fontId="308" fillId="36" borderId="43"/>
    <xf numFmtId="0" fontId="308" fillId="36" borderId="43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3" borderId="9">
      <protection locked="0"/>
    </xf>
    <xf numFmtId="0" fontId="308" fillId="12" borderId="43">
      <alignment wrapText="1"/>
      <protection locked="0"/>
    </xf>
    <xf numFmtId="8" fontId="287" fillId="0" borderId="35"/>
    <xf numFmtId="0" fontId="269" fillId="2" borderId="49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198" fillId="7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169" fontId="48" fillId="0" borderId="60" applyFont="0" applyFill="0" applyAlignment="0" applyProtection="0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6" fillId="3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308" fillId="0" borderId="9" applyFill="0" applyBorder="0" applyAlignment="0">
      <protection locked="0"/>
    </xf>
    <xf numFmtId="0" fontId="197" fillId="3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3" borderId="9">
      <protection locked="0"/>
    </xf>
    <xf numFmtId="0" fontId="117" fillId="0" borderId="60">
      <protection locked="0"/>
    </xf>
    <xf numFmtId="0" fontId="310" fillId="11" borderId="22" applyNumberFormat="0" applyAlignment="0" applyProtection="0"/>
    <xf numFmtId="0" fontId="312" fillId="2" borderId="49" applyNumberFormat="0" applyAlignment="0" applyProtection="0"/>
    <xf numFmtId="17" fontId="83" fillId="2" borderId="29" applyBorder="0">
      <alignment horizontal="center"/>
    </xf>
    <xf numFmtId="0" fontId="198" fillId="8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66" fillId="11" borderId="22" applyNumberFormat="0" applyAlignment="0" applyProtection="0"/>
    <xf numFmtId="0" fontId="56" fillId="4" borderId="52" applyNumberFormat="0" applyProtection="0">
      <alignment horizontal="left" vertical="top" indent="1"/>
    </xf>
    <xf numFmtId="0" fontId="308" fillId="8" borderId="9" applyNumberFormat="0" applyFont="0" applyBorder="0" applyAlignment="0" applyProtection="0"/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203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198" fillId="29" borderId="52" applyNumberFormat="0" applyProtection="0">
      <alignment vertical="center"/>
    </xf>
    <xf numFmtId="0" fontId="312" fillId="2" borderId="49" applyNumberFormat="0" applyAlignment="0" applyProtection="0"/>
    <xf numFmtId="8" fontId="287" fillId="0" borderId="35"/>
    <xf numFmtId="37" fontId="19" fillId="0" borderId="27" applyAlignment="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8" fontId="287" fillId="0" borderId="35"/>
    <xf numFmtId="44" fontId="308" fillId="0" borderId="0" applyFont="0" applyFill="0" applyBorder="0" applyAlignment="0" applyProtection="0"/>
    <xf numFmtId="202" fontId="48" fillId="0" borderId="60"/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198" fillId="13" borderId="52" applyNumberFormat="0" applyProtection="0">
      <alignment horizontal="right" vertical="center"/>
    </xf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308" fillId="29" borderId="43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117" fillId="0" borderId="60">
      <protection locked="0"/>
    </xf>
    <xf numFmtId="0" fontId="198" fillId="11" borderId="52" applyNumberFormat="0" applyProtection="0">
      <alignment horizontal="right" vertic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96" fillId="12" borderId="55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0" fontId="310" fillId="11" borderId="22" applyNumberFormat="0" applyAlignment="0" applyProtection="0"/>
    <xf numFmtId="0" fontId="198" fillId="29" borderId="52" applyNumberFormat="0" applyProtection="0">
      <alignment horizontal="right" vertical="center"/>
    </xf>
    <xf numFmtId="0" fontId="308" fillId="12" borderId="43">
      <protection locked="0"/>
    </xf>
    <xf numFmtId="0" fontId="308" fillId="3" borderId="9">
      <protection locked="0"/>
    </xf>
    <xf numFmtId="0" fontId="208" fillId="29" borderId="52" applyNumberFormat="0" applyProtection="0">
      <alignment horizontal="right" vertical="center"/>
    </xf>
    <xf numFmtId="0" fontId="82" fillId="0" borderId="28">
      <alignment horizontal="left" vertical="center"/>
    </xf>
    <xf numFmtId="0" fontId="266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34" fillId="33" borderId="29" applyNumberFormat="0" applyFont="0" applyBorder="0"/>
    <xf numFmtId="0" fontId="308" fillId="36" borderId="43"/>
    <xf numFmtId="0" fontId="117" fillId="0" borderId="60">
      <protection locked="0"/>
    </xf>
    <xf numFmtId="0" fontId="312" fillId="2" borderId="49" applyNumberFormat="0" applyAlignment="0" applyProtection="0"/>
    <xf numFmtId="0" fontId="41" fillId="26" borderId="28" applyAlignment="0" applyProtection="0"/>
    <xf numFmtId="0" fontId="198" fillId="3" borderId="52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08" fillId="4" borderId="47" applyNumberFormat="0" applyFont="0" applyAlignment="0" applyProtection="0"/>
    <xf numFmtId="0" fontId="41" fillId="0" borderId="9" applyNumberFormat="0" applyFont="0" applyBorder="0">
      <alignment horizontal="right"/>
    </xf>
    <xf numFmtId="0" fontId="94" fillId="2" borderId="22" applyNumberFormat="0" applyAlignment="0" applyProtection="0"/>
    <xf numFmtId="0" fontId="308" fillId="12" borderId="43">
      <protection locked="0"/>
    </xf>
    <xf numFmtId="0" fontId="308" fillId="12" borderId="43">
      <protection locked="0"/>
    </xf>
    <xf numFmtId="0" fontId="55" fillId="4" borderId="47" applyNumberFormat="0" applyFont="0" applyAlignment="0" applyProtection="0"/>
    <xf numFmtId="0" fontId="196" fillId="3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10" fontId="19" fillId="0" borderId="27" applyAlignment="0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126" fillId="4" borderId="47" applyNumberFormat="0" applyFont="0" applyAlignment="0" applyProtection="0"/>
    <xf numFmtId="0" fontId="117" fillId="0" borderId="60">
      <protection locked="0"/>
    </xf>
    <xf numFmtId="0" fontId="203" fillId="29" borderId="52" applyNumberFormat="0" applyProtection="0">
      <alignment vertical="center"/>
    </xf>
    <xf numFmtId="0" fontId="207" fillId="36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94" fillId="5" borderId="22" applyNumberFormat="0" applyAlignment="0" applyProtection="0"/>
    <xf numFmtId="0" fontId="310" fillId="11" borderId="22" applyNumberFormat="0" applyAlignment="0" applyProtection="0"/>
    <xf numFmtId="0" fontId="308" fillId="8" borderId="9" applyNumberFormat="0" applyFont="0" applyBorder="0" applyAlignment="0" applyProtection="0"/>
    <xf numFmtId="0" fontId="208" fillId="29" borderId="52" applyNumberFormat="0" applyProtection="0">
      <alignment horizontal="right" vertical="center"/>
    </xf>
    <xf numFmtId="8" fontId="287" fillId="0" borderId="35"/>
    <xf numFmtId="0" fontId="198" fillId="2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46" fillId="4" borderId="9" applyNumberFormat="0" applyBorder="0" applyAlignment="0" applyProtection="0"/>
    <xf numFmtId="0" fontId="117" fillId="0" borderId="60">
      <protection locked="0"/>
    </xf>
    <xf numFmtId="0" fontId="310" fillId="11" borderId="22" applyNumberFormat="0" applyAlignment="0" applyProtection="0"/>
    <xf numFmtId="8" fontId="287" fillId="0" borderId="35"/>
    <xf numFmtId="8" fontId="287" fillId="0" borderId="35"/>
    <xf numFmtId="0" fontId="198" fillId="21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169" fontId="48" fillId="0" borderId="60" applyFont="0" applyFill="0" applyAlignment="0" applyProtection="0"/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260" fontId="109" fillId="0" borderId="60" applyFill="0" applyAlignment="0" applyProtection="0"/>
    <xf numFmtId="0" fontId="109" fillId="2" borderId="9">
      <alignment horizontal="center" vertical="center" wrapText="1"/>
    </xf>
    <xf numFmtId="202" fontId="48" fillId="0" borderId="60"/>
    <xf numFmtId="0" fontId="20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202" fontId="48" fillId="0" borderId="60"/>
    <xf numFmtId="169" fontId="48" fillId="0" borderId="60" applyFont="0" applyFill="0" applyAlignment="0" applyProtection="0"/>
    <xf numFmtId="8" fontId="287" fillId="0" borderId="35"/>
    <xf numFmtId="0" fontId="257" fillId="0" borderId="67" applyNumberFormat="0" applyFill="0" applyAlignment="0" applyProtection="0"/>
    <xf numFmtId="0" fontId="254" fillId="4" borderId="47" applyNumberFormat="0" applyFont="0" applyAlignment="0" applyProtection="0"/>
    <xf numFmtId="8" fontId="287" fillId="0" borderId="35"/>
    <xf numFmtId="0" fontId="208" fillId="29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312" fillId="2" borderId="49" applyNumberFormat="0" applyAlignment="0" applyProtection="0"/>
    <xf numFmtId="0" fontId="308" fillId="36" borderId="43"/>
    <xf numFmtId="0" fontId="308" fillId="34" borderId="43"/>
    <xf numFmtId="1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107" fillId="0" borderId="9">
      <alignment horizontal="center" vertical="top" wrapText="1"/>
      <protection hidden="1"/>
    </xf>
    <xf numFmtId="0" fontId="308" fillId="43" borderId="52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308" fillId="36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328" fillId="0" borderId="67" applyNumberFormat="0" applyFill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34" fillId="33" borderId="29" applyNumberFormat="0" applyFont="0" applyBorder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41" fillId="0" borderId="9" applyNumberFormat="0" applyFont="0" applyBorder="0">
      <alignment horizontal="right"/>
    </xf>
    <xf numFmtId="0" fontId="203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8" fontId="287" fillId="0" borderId="35"/>
    <xf numFmtId="2" fontId="75" fillId="0" borderId="9">
      <alignment horizontal="center" vertical="center"/>
      <protection locked="0"/>
    </xf>
    <xf numFmtId="0" fontId="198" fillId="13" borderId="52" applyNumberFormat="0" applyProtection="0">
      <alignment horizontal="right" vertical="center"/>
    </xf>
    <xf numFmtId="0" fontId="260" fillId="2" borderId="22" applyNumberFormat="0" applyAlignment="0" applyProtection="0"/>
    <xf numFmtId="0" fontId="55" fillId="4" borderId="47" applyNumberFormat="0" applyFont="0" applyAlignment="0" applyProtection="0"/>
    <xf numFmtId="0" fontId="198" fillId="7" borderId="52" applyNumberFormat="0" applyProtection="0">
      <alignment horizontal="right" vertical="center"/>
    </xf>
    <xf numFmtId="8" fontId="287" fillId="0" borderId="35"/>
    <xf numFmtId="0" fontId="198" fillId="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266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56" fillId="4" borderId="52" applyNumberFormat="0" applyProtection="0">
      <alignment horizontal="left" vertical="top" indent="1"/>
    </xf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308" fillId="0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46" fillId="4" borderId="9" applyNumberFormat="0" applyBorder="0" applyAlignment="0" applyProtection="0"/>
    <xf numFmtId="0" fontId="308" fillId="0" borderId="9" applyFill="0" applyBorder="0" applyAlignment="0">
      <protection locked="0"/>
    </xf>
    <xf numFmtId="0" fontId="257" fillId="0" borderId="67" applyNumberFormat="0" applyFill="0" applyAlignment="0" applyProtection="0"/>
    <xf numFmtId="0" fontId="94" fillId="5" borderId="22" applyNumberFormat="0" applyAlignment="0" applyProtection="0"/>
    <xf numFmtId="0" fontId="198" fillId="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202" fontId="48" fillId="0" borderId="6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0" fontId="308" fillId="3" borderId="9">
      <protection locked="0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14" fontId="308" fillId="12" borderId="43">
      <protection locked="0"/>
    </xf>
    <xf numFmtId="0" fontId="308" fillId="34" borderId="43">
      <protection locked="0"/>
    </xf>
    <xf numFmtId="0" fontId="46" fillId="4" borderId="9" applyNumberFormat="0" applyBorder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198" fillId="3" borderId="52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08" fillId="0" borderId="65" applyAlignment="0"/>
    <xf numFmtId="0" fontId="207" fillId="36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57" fillId="0" borderId="28" applyNumberFormat="0" applyFont="0" applyFill="0" applyBorder="0">
      <protection locked="0"/>
    </xf>
    <xf numFmtId="0" fontId="310" fillId="11" borderId="22" applyNumberFormat="0" applyAlignment="0" applyProtection="0"/>
    <xf numFmtId="0" fontId="198" fillId="29" borderId="52" applyNumberFormat="0" applyProtection="0">
      <alignment horizontal="right" vertical="center"/>
    </xf>
    <xf numFmtId="0" fontId="310" fillId="11" borderId="22" applyNumberFormat="0" applyAlignment="0" applyProtection="0"/>
    <xf numFmtId="8" fontId="287" fillId="0" borderId="35"/>
    <xf numFmtId="0" fontId="46" fillId="4" borderId="9" applyNumberFormat="0" applyBorder="0" applyAlignment="0" applyProtection="0"/>
    <xf numFmtId="0" fontId="203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9" fillId="3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109" fillId="2" borderId="9">
      <alignment horizontal="center" vertical="center" wrapText="1"/>
    </xf>
    <xf numFmtId="0" fontId="196" fillId="12" borderId="52" applyNumberFormat="0" applyProtection="0">
      <alignment horizontal="left" vertical="center"/>
    </xf>
    <xf numFmtId="0" fontId="310" fillId="11" borderId="22" applyNumberFormat="0" applyAlignment="0" applyProtection="0"/>
    <xf numFmtId="0" fontId="117" fillId="0" borderId="60">
      <protection locked="0"/>
    </xf>
    <xf numFmtId="44" fontId="308" fillId="0" borderId="0" applyFont="0" applyFill="0" applyBorder="0" applyAlignment="0" applyProtection="0"/>
    <xf numFmtId="0" fontId="46" fillId="2" borderId="12">
      <alignment horizontal="center"/>
    </xf>
    <xf numFmtId="0" fontId="196" fillId="12" borderId="52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328" fillId="0" borderId="67" applyNumberFormat="0" applyFill="0" applyAlignment="0" applyProtection="0"/>
    <xf numFmtId="0" fontId="308" fillId="12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308" fillId="0" borderId="65" applyAlignment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196" fillId="3" borderId="52" applyNumberFormat="0" applyProtection="0">
      <alignment vertical="center"/>
    </xf>
    <xf numFmtId="0" fontId="260" fillId="2" borderId="22" applyNumberFormat="0" applyAlignment="0" applyProtection="0"/>
    <xf numFmtId="0" fontId="198" fillId="2" borderId="52" applyNumberFormat="0" applyProtection="0">
      <alignment horizontal="right" vertical="center"/>
    </xf>
    <xf numFmtId="0" fontId="107" fillId="0" borderId="9">
      <alignment horizontal="center" vertical="top" wrapText="1"/>
      <protection hidden="1"/>
    </xf>
    <xf numFmtId="0" fontId="312" fillId="2" borderId="49" applyNumberFormat="0" applyAlignment="0" applyProtection="0"/>
    <xf numFmtId="0" fontId="117" fillId="0" borderId="60">
      <protection locked="0"/>
    </xf>
    <xf numFmtId="0" fontId="203" fillId="29" borderId="52" applyNumberFormat="0" applyProtection="0">
      <alignment vertical="center"/>
    </xf>
    <xf numFmtId="0" fontId="175" fillId="39" borderId="9" applyNumberFormat="0">
      <alignment horizontal="center" vertical="top" wrapText="1"/>
      <protection hidden="1"/>
    </xf>
    <xf numFmtId="0" fontId="308" fillId="43" borderId="52" applyNumberFormat="0" applyProtection="0">
      <alignment horizontal="left" vertical="center" indent="1"/>
    </xf>
    <xf numFmtId="0" fontId="328" fillId="0" borderId="67" applyNumberFormat="0" applyFill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08" fillId="0" borderId="65" applyAlignment="0"/>
    <xf numFmtId="0" fontId="197" fillId="3" borderId="52" applyNumberFormat="0" applyProtection="0">
      <alignment vertical="center"/>
    </xf>
    <xf numFmtId="8" fontId="287" fillId="0" borderId="35"/>
    <xf numFmtId="0" fontId="203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266" fillId="11" borderId="22" applyNumberFormat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28" fillId="0" borderId="67" applyNumberFormat="0" applyFill="0" applyAlignment="0" applyProtection="0"/>
    <xf numFmtId="0" fontId="198" fillId="2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 indent="1"/>
    </xf>
    <xf numFmtId="0" fontId="41" fillId="26" borderId="28" applyAlignment="0" applyProtection="0"/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12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41" fillId="0" borderId="9" applyNumberFormat="0" applyFont="0" applyBorder="0">
      <alignment horizontal="right"/>
    </xf>
    <xf numFmtId="169" fontId="48" fillId="0" borderId="60" applyFont="0" applyFill="0" applyAlignment="0" applyProtection="0"/>
    <xf numFmtId="0" fontId="308" fillId="0" borderId="65" applyAlignment="0"/>
    <xf numFmtId="0" fontId="308" fillId="0" borderId="9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169" fontId="48" fillId="0" borderId="60" applyFont="0" applyFill="0" applyAlignment="0" applyProtection="0"/>
    <xf numFmtId="0" fontId="312" fillId="2" borderId="49" applyNumberFormat="0" applyAlignment="0" applyProtection="0"/>
    <xf numFmtId="0" fontId="198" fillId="12" borderId="52" applyNumberFormat="0" applyProtection="0">
      <alignment horizontal="right" vertical="center"/>
    </xf>
    <xf numFmtId="0" fontId="175" fillId="39" borderId="9" applyNumberFormat="0">
      <alignment horizontal="center" vertical="top" wrapText="1"/>
      <protection hidden="1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94" fillId="2" borderId="22" applyNumberFormat="0" applyAlignment="0" applyProtection="0"/>
    <xf numFmtId="169" fontId="48" fillId="0" borderId="60" applyFont="0" applyFill="0" applyAlignment="0" applyProtection="0"/>
    <xf numFmtId="0" fontId="198" fillId="13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308" fillId="0" borderId="65" applyAlignment="0"/>
    <xf numFmtId="0" fontId="82" fillId="0" borderId="28">
      <alignment horizontal="left" vertical="center"/>
    </xf>
    <xf numFmtId="0" fontId="328" fillId="0" borderId="67" applyNumberFormat="0" applyFill="0" applyAlignment="0" applyProtection="0"/>
    <xf numFmtId="17" fontId="83" fillId="2" borderId="29" applyBorder="0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308" fillId="12" borderId="43">
      <protection locked="0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0" fontId="117" fillId="0" borderId="60">
      <protection locked="0"/>
    </xf>
    <xf numFmtId="8" fontId="287" fillId="0" borderId="35"/>
    <xf numFmtId="0" fontId="56" fillId="36" borderId="52" applyNumberFormat="0" applyProtection="0">
      <alignment horizontal="left" vertical="top" indent="1"/>
    </xf>
    <xf numFmtId="0" fontId="203" fillId="29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12" fillId="2" borderId="49" applyNumberFormat="0" applyAlignment="0" applyProtection="0"/>
    <xf numFmtId="0" fontId="308" fillId="36" borderId="43"/>
    <xf numFmtId="8" fontId="287" fillId="0" borderId="35"/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202" fontId="48" fillId="0" borderId="60"/>
    <xf numFmtId="0" fontId="117" fillId="0" borderId="60">
      <protection locked="0"/>
    </xf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8" fontId="287" fillId="0" borderId="35"/>
    <xf numFmtId="0" fontId="308" fillId="34" borderId="43">
      <protection locked="0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308" fillId="12" borderId="43">
      <protection locked="0"/>
    </xf>
    <xf numFmtId="0" fontId="308" fillId="34" borderId="43">
      <protection locked="0"/>
    </xf>
    <xf numFmtId="0" fontId="198" fillId="45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2" fontId="75" fillId="0" borderId="9">
      <alignment horizontal="center" vertical="center"/>
      <protection locked="0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308" fillId="3" borderId="9">
      <protection locked="0"/>
    </xf>
    <xf numFmtId="169" fontId="48" fillId="0" borderId="60" applyFont="0" applyFill="0" applyAlignment="0" applyProtection="0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 indent="1"/>
    </xf>
    <xf numFmtId="0" fontId="126" fillId="4" borderId="47" applyNumberFormat="0" applyFont="0" applyAlignment="0" applyProtection="0"/>
    <xf numFmtId="0" fontId="196" fillId="12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10" fontId="308" fillId="12" borderId="43">
      <protection locked="0"/>
    </xf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8" fontId="287" fillId="0" borderId="35"/>
    <xf numFmtId="0" fontId="198" fillId="15" borderId="52" applyNumberFormat="0" applyProtection="0">
      <alignment horizontal="right" vertical="center"/>
    </xf>
    <xf numFmtId="0" fontId="117" fillId="0" borderId="60">
      <protection locked="0"/>
    </xf>
    <xf numFmtId="0" fontId="310" fillId="11" borderId="22" applyNumberFormat="0" applyAlignment="0" applyProtection="0"/>
    <xf numFmtId="0" fontId="308" fillId="3" borderId="9">
      <protection locked="0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75" fillId="39" borderId="9" applyNumberFormat="0">
      <alignment horizontal="center" vertical="top" wrapText="1"/>
      <protection hidden="1"/>
    </xf>
    <xf numFmtId="0" fontId="310" fillId="11" borderId="22" applyNumberFormat="0" applyAlignment="0" applyProtection="0"/>
    <xf numFmtId="0" fontId="308" fillId="8" borderId="9" applyNumberFormat="0" applyFont="0" applyBorder="0" applyAlignment="0" applyProtection="0"/>
    <xf numFmtId="0" fontId="198" fillId="2" borderId="52" applyNumberFormat="0" applyProtection="0">
      <alignment horizontal="right" vertical="center"/>
    </xf>
    <xf numFmtId="202" fontId="48" fillId="0" borderId="6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10" fontId="19" fillId="0" borderId="27" applyAlignment="0">
      <protection locked="0"/>
    </xf>
    <xf numFmtId="10" fontId="19" fillId="0" borderId="27" applyAlignment="0">
      <protection locked="0"/>
    </xf>
    <xf numFmtId="8" fontId="287" fillId="0" borderId="35"/>
    <xf numFmtId="0" fontId="46" fillId="4" borderId="9" applyNumberFormat="0" applyBorder="0" applyAlignment="0" applyProtection="0"/>
    <xf numFmtId="0" fontId="308" fillId="12" borderId="43">
      <protection locked="0"/>
    </xf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10" fontId="308" fillId="12" borderId="43">
      <alignment horizontal="center"/>
      <protection locked="0"/>
    </xf>
    <xf numFmtId="10" fontId="308" fillId="12" borderId="43">
      <protection locked="0"/>
    </xf>
    <xf numFmtId="0" fontId="308" fillId="29" borderId="43"/>
    <xf numFmtId="0" fontId="308" fillId="29" borderId="43"/>
    <xf numFmtId="0" fontId="308" fillId="34" borderId="43"/>
    <xf numFmtId="0" fontId="308" fillId="36" borderId="43"/>
    <xf numFmtId="0" fontId="308" fillId="12" borderId="43"/>
    <xf numFmtId="0" fontId="308" fillId="12" borderId="43">
      <protection locked="0"/>
    </xf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169" fontId="48" fillId="0" borderId="60" applyFont="0" applyFill="0" applyAlignment="0" applyProtection="0"/>
    <xf numFmtId="202" fontId="48" fillId="0" borderId="60"/>
    <xf numFmtId="202" fontId="48" fillId="0" borderId="60"/>
    <xf numFmtId="0" fontId="308" fillId="0" borderId="65" applyAlignment="0"/>
    <xf numFmtId="0" fontId="308" fillId="0" borderId="65" applyAlignment="0"/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8" fontId="287" fillId="0" borderId="35"/>
    <xf numFmtId="0" fontId="94" fillId="2" borderId="22" applyNumberFormat="0" applyAlignment="0" applyProtection="0"/>
    <xf numFmtId="0" fontId="117" fillId="0" borderId="60">
      <protection locked="0"/>
    </xf>
    <xf numFmtId="0" fontId="269" fillId="2" borderId="49" applyNumberFormat="0" applyAlignment="0" applyProtection="0"/>
    <xf numFmtId="0" fontId="254" fillId="4" borderId="47" applyNumberFormat="0" applyFont="0" applyAlignment="0" applyProtection="0"/>
    <xf numFmtId="0" fontId="254" fillId="4" borderId="47" applyNumberFormat="0" applyFont="0" applyAlignment="0" applyProtection="0"/>
    <xf numFmtId="0" fontId="266" fillId="11" borderId="22" applyNumberFormat="0" applyAlignment="0" applyProtection="0"/>
    <xf numFmtId="202" fontId="48" fillId="0" borderId="60"/>
    <xf numFmtId="169" fontId="48" fillId="0" borderId="60" applyFont="0" applyFill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94" fillId="2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08" fillId="3" borderId="9">
      <protection locked="0"/>
    </xf>
    <xf numFmtId="0" fontId="308" fillId="0" borderId="9">
      <protection locked="0"/>
    </xf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117" fillId="0" borderId="60">
      <protection locked="0"/>
    </xf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308" fillId="0" borderId="9">
      <protection locked="0"/>
    </xf>
    <xf numFmtId="169" fontId="48" fillId="0" borderId="60" applyFont="0" applyFill="0" applyAlignment="0" applyProtection="0"/>
    <xf numFmtId="169" fontId="48" fillId="0" borderId="60" applyFont="0" applyFill="0" applyAlignment="0" applyProtection="0"/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196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169" fontId="48" fillId="0" borderId="60" applyFont="0" applyFill="0" applyAlignment="0" applyProtection="0"/>
    <xf numFmtId="202" fontId="48" fillId="0" borderId="60"/>
    <xf numFmtId="2" fontId="75" fillId="0" borderId="9">
      <alignment horizontal="center" vertical="center"/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260" fontId="109" fillId="0" borderId="60" applyFill="0" applyAlignment="0" applyProtection="0"/>
    <xf numFmtId="0" fontId="308" fillId="8" borderId="9" applyNumberFormat="0" applyFont="0" applyBorder="0" applyAlignment="0" applyProtection="0"/>
    <xf numFmtId="0" fontId="117" fillId="0" borderId="60">
      <protection locked="0"/>
    </xf>
    <xf numFmtId="0" fontId="117" fillId="0" borderId="60">
      <protection locked="0"/>
    </xf>
    <xf numFmtId="8" fontId="287" fillId="0" borderId="35"/>
    <xf numFmtId="0" fontId="117" fillId="0" borderId="60">
      <protection locked="0"/>
    </xf>
    <xf numFmtId="0" fontId="198" fillId="3" borderId="52" applyNumberFormat="0" applyProtection="0">
      <alignment horizontal="left" vertical="center" indent="1"/>
    </xf>
    <xf numFmtId="8" fontId="287" fillId="0" borderId="35"/>
    <xf numFmtId="8" fontId="287" fillId="0" borderId="35"/>
    <xf numFmtId="0" fontId="257" fillId="0" borderId="67" applyNumberFormat="0" applyFill="0" applyAlignment="0" applyProtection="0"/>
    <xf numFmtId="8" fontId="287" fillId="0" borderId="35"/>
    <xf numFmtId="0" fontId="94" fillId="2" borderId="22" applyNumberFormat="0" applyAlignment="0" applyProtection="0"/>
    <xf numFmtId="17" fontId="83" fillId="2" borderId="29" applyBorder="0">
      <alignment horizontal="center"/>
    </xf>
    <xf numFmtId="260" fontId="109" fillId="0" borderId="60" applyFill="0" applyAlignment="0" applyProtection="0"/>
    <xf numFmtId="0" fontId="196" fillId="12" borderId="52" applyNumberFormat="0" applyProtection="0">
      <alignment horizontal="left" vertical="center"/>
    </xf>
    <xf numFmtId="0" fontId="117" fillId="0" borderId="60">
      <protection locked="0"/>
    </xf>
    <xf numFmtId="0" fontId="203" fillId="29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94" fillId="2" borderId="22" applyNumberFormat="0" applyAlignment="0" applyProtection="0"/>
    <xf numFmtId="0" fontId="56" fillId="4" borderId="52" applyNumberFormat="0" applyProtection="0">
      <alignment horizontal="left" vertical="top" indent="1"/>
    </xf>
    <xf numFmtId="0" fontId="286" fillId="0" borderId="9" applyNumberFormat="0" applyBorder="0" applyAlignment="0">
      <protection locked="0"/>
    </xf>
    <xf numFmtId="0" fontId="94" fillId="2" borderId="22" applyNumberFormat="0" applyAlignment="0" applyProtection="0"/>
    <xf numFmtId="44" fontId="308" fillId="0" borderId="0" applyFont="0" applyFill="0" applyBorder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208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310" fillId="11" borderId="22" applyNumberFormat="0" applyAlignment="0" applyProtection="0"/>
    <xf numFmtId="0" fontId="203" fillId="29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57" fillId="0" borderId="67" applyNumberFormat="0" applyFill="0" applyAlignment="0" applyProtection="0"/>
    <xf numFmtId="202" fontId="48" fillId="0" borderId="60"/>
    <xf numFmtId="0" fontId="260" fillId="2" borderId="22" applyNumberFormat="0" applyAlignment="0" applyProtection="0"/>
    <xf numFmtId="0" fontId="55" fillId="4" borderId="47" applyNumberFormat="0" applyFont="0" applyAlignment="0" applyProtection="0"/>
    <xf numFmtId="0" fontId="308" fillId="0" borderId="65" applyAlignment="0"/>
    <xf numFmtId="0" fontId="308" fillId="43" borderId="52" applyNumberFormat="0" applyProtection="0">
      <alignment horizontal="left" vertical="center" indent="1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9" fillId="3" borderId="52" applyNumberFormat="0" applyProtection="0">
      <alignment horizontal="left" vertical="top" indent="1"/>
    </xf>
    <xf numFmtId="0" fontId="55" fillId="4" borderId="47" applyNumberFormat="0" applyFont="0" applyAlignment="0" applyProtection="0"/>
    <xf numFmtId="0" fontId="308" fillId="12" borderId="43">
      <protection locked="0"/>
    </xf>
    <xf numFmtId="0" fontId="308" fillId="12" borderId="43">
      <protection locked="0"/>
    </xf>
    <xf numFmtId="0" fontId="94" fillId="2" borderId="22" applyNumberFormat="0" applyAlignment="0" applyProtection="0"/>
    <xf numFmtId="0" fontId="198" fillId="2" borderId="52" applyNumberFormat="0" applyProtection="0">
      <alignment horizontal="right" vertical="center"/>
    </xf>
    <xf numFmtId="0" fontId="308" fillId="3" borderId="9">
      <protection locked="0"/>
    </xf>
    <xf numFmtId="0" fontId="198" fillId="29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8" fontId="287" fillId="0" borderId="35"/>
    <xf numFmtId="2" fontId="75" fillId="0" borderId="9">
      <alignment horizontal="center" vertical="center"/>
      <protection locked="0"/>
    </xf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 indent="1"/>
    </xf>
    <xf numFmtId="0" fontId="56" fillId="36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98" fillId="22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169" fontId="48" fillId="0" borderId="60" applyFont="0" applyFill="0" applyAlignment="0" applyProtection="0"/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117" fillId="0" borderId="60"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83" fillId="2" borderId="28">
      <alignment horizontal="center"/>
    </xf>
    <xf numFmtId="0" fontId="269" fillId="2" borderId="49" applyNumberFormat="0" applyAlignment="0" applyProtection="0"/>
    <xf numFmtId="0" fontId="94" fillId="5" borderId="22" applyNumberForma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269" fillId="2" borderId="49" applyNumberFormat="0" applyAlignment="0" applyProtection="0"/>
    <xf numFmtId="41" fontId="308" fillId="0" borderId="0" applyFont="0" applyFill="0" applyBorder="0" applyAlignment="0" applyProtection="0"/>
    <xf numFmtId="0" fontId="109" fillId="0" borderId="9" applyNumberFormat="0">
      <alignment horizontal="centerContinuous" vertical="center" wrapText="1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3" borderId="9">
      <protection locked="0"/>
    </xf>
    <xf numFmtId="0" fontId="198" fillId="44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37" fontId="19" fillId="0" borderId="27">
      <protection locked="0"/>
    </xf>
    <xf numFmtId="0" fontId="308" fillId="0" borderId="9">
      <protection locked="0"/>
    </xf>
    <xf numFmtId="0" fontId="198" fillId="44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10" fontId="308" fillId="12" borderId="43">
      <protection locked="0"/>
    </xf>
    <xf numFmtId="0" fontId="203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308" fillId="43" borderId="52" applyNumberFormat="0" applyProtection="0">
      <alignment horizontal="left" vertical="top" indent="1"/>
    </xf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09" fillId="2" borderId="9">
      <alignment horizontal="center" vertical="center" wrapText="1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312" fillId="2" borderId="49" applyNumberFormat="0" applyAlignment="0" applyProtection="0"/>
    <xf numFmtId="297" fontId="308" fillId="0" borderId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28" fillId="0" borderId="67" applyNumberFormat="0" applyFill="0" applyAlignment="0" applyProtection="0"/>
    <xf numFmtId="0" fontId="312" fillId="2" borderId="49" applyNumberFormat="0" applyAlignment="0" applyProtection="0"/>
    <xf numFmtId="8" fontId="287" fillId="0" borderId="35"/>
    <xf numFmtId="8" fontId="287" fillId="0" borderId="35"/>
    <xf numFmtId="0" fontId="310" fillId="11" borderId="22" applyNumberFormat="0" applyAlignment="0" applyProtection="0"/>
    <xf numFmtId="0" fontId="198" fillId="2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6" fillId="12" borderId="52" applyNumberFormat="0" applyProtection="0">
      <alignment horizontal="left" vertical="center"/>
    </xf>
    <xf numFmtId="0" fontId="175" fillId="39" borderId="9" applyNumberFormat="0">
      <alignment horizontal="center" vertical="top" wrapText="1"/>
      <protection hidden="1"/>
    </xf>
    <xf numFmtId="0" fontId="94" fillId="5" borderId="22" applyNumberFormat="0" applyAlignment="0" applyProtection="0"/>
    <xf numFmtId="0" fontId="55" fillId="4" borderId="47" applyNumberFormat="0" applyFont="0" applyAlignment="0" applyProtection="0"/>
    <xf numFmtId="260" fontId="109" fillId="0" borderId="60" applyFill="0" applyAlignment="0" applyProtection="0"/>
    <xf numFmtId="0" fontId="117" fillId="0" borderId="60">
      <protection locked="0"/>
    </xf>
    <xf numFmtId="2" fontId="75" fillId="0" borderId="9">
      <alignment horizontal="center" vertical="center"/>
      <protection locked="0"/>
    </xf>
    <xf numFmtId="0" fontId="308" fillId="12" borderId="43">
      <alignment wrapText="1"/>
      <protection locked="0"/>
    </xf>
    <xf numFmtId="0" fontId="207" fillId="36" borderId="55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308" fillId="12" borderId="43">
      <protection locked="0"/>
    </xf>
    <xf numFmtId="0" fontId="308" fillId="36" borderId="43"/>
    <xf numFmtId="0" fontId="308" fillId="29" borderId="43"/>
    <xf numFmtId="0" fontId="308" fillId="29" borderId="43"/>
    <xf numFmtId="0" fontId="308" fillId="12" borderId="43">
      <protection locked="0"/>
    </xf>
    <xf numFmtId="0" fontId="308" fillId="12" borderId="43" applyNumberFormat="0">
      <alignment horizontal="center"/>
      <protection locked="0"/>
    </xf>
    <xf numFmtId="8" fontId="287" fillId="0" borderId="35"/>
    <xf numFmtId="10" fontId="19" fillId="0" borderId="27" applyAlignment="0">
      <protection locked="0"/>
    </xf>
    <xf numFmtId="10" fontId="19" fillId="0" borderId="27" applyAlignment="0">
      <protection locked="0"/>
    </xf>
    <xf numFmtId="260" fontId="109" fillId="0" borderId="60" applyFill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308" fillId="0" borderId="9">
      <protection locked="0"/>
    </xf>
    <xf numFmtId="0" fontId="198" fillId="15" borderId="52" applyNumberFormat="0" applyProtection="0">
      <alignment horizontal="right" vertical="center"/>
    </xf>
    <xf numFmtId="0" fontId="312" fillId="2" borderId="49" applyNumberFormat="0" applyAlignment="0" applyProtection="0"/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117" fillId="0" borderId="60">
      <protection locked="0"/>
    </xf>
    <xf numFmtId="0" fontId="310" fillId="11" borderId="22" applyNumberFormat="0" applyAlignment="0" applyProtection="0"/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09" fillId="0" borderId="9" applyNumberFormat="0">
      <alignment horizontal="centerContinuous" vertical="center" wrapText="1"/>
    </xf>
    <xf numFmtId="0" fontId="269" fillId="2" borderId="49" applyNumberFormat="0" applyAlignment="0" applyProtection="0"/>
    <xf numFmtId="0" fontId="134" fillId="33" borderId="29" applyNumberFormat="0" applyFont="0" applyBorder="0"/>
    <xf numFmtId="0" fontId="117" fillId="0" borderId="60">
      <protection locked="0"/>
    </xf>
    <xf numFmtId="0" fontId="257" fillId="0" borderId="67" applyNumberFormat="0" applyFill="0" applyAlignment="0" applyProtection="0"/>
    <xf numFmtId="41" fontId="124" fillId="0" borderId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196" fillId="3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 indent="1"/>
    </xf>
    <xf numFmtId="8" fontId="287" fillId="0" borderId="35"/>
    <xf numFmtId="8" fontId="287" fillId="0" borderId="35"/>
    <xf numFmtId="0" fontId="199" fillId="3" borderId="52" applyNumberFormat="0" applyProtection="0">
      <alignment horizontal="left" vertical="top" indent="1"/>
    </xf>
    <xf numFmtId="0" fontId="198" fillId="13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0" fontId="310" fillId="11" borderId="22" applyNumberFormat="0" applyAlignment="0" applyProtection="0"/>
    <xf numFmtId="260" fontId="109" fillId="0" borderId="60" applyFill="0" applyAlignment="0" applyProtection="0"/>
    <xf numFmtId="0" fontId="94" fillId="2" borderId="22" applyNumberFormat="0" applyAlignment="0" applyProtection="0"/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169" fontId="48" fillId="0" borderId="60" applyFont="0" applyFill="0" applyAlignment="0" applyProtection="0"/>
    <xf numFmtId="0" fontId="198" fillId="44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308" fillId="3" borderId="9">
      <protection locked="0"/>
    </xf>
    <xf numFmtId="0" fontId="198" fillId="44" borderId="52" applyNumberFormat="0" applyProtection="0">
      <alignment horizontal="right" vertical="center"/>
    </xf>
    <xf numFmtId="0" fontId="310" fillId="11" borderId="22" applyNumberFormat="0" applyAlignment="0" applyProtection="0"/>
    <xf numFmtId="0" fontId="308" fillId="36" borderId="52" applyNumberFormat="0" applyProtection="0">
      <alignment horizontal="left" vertical="center" indent="1"/>
    </xf>
    <xf numFmtId="0" fontId="134" fillId="33" borderId="29" applyNumberFormat="0" applyFont="0" applyBorder="0"/>
    <xf numFmtId="0" fontId="198" fillId="2" borderId="52" applyNumberFormat="0" applyProtection="0">
      <alignment horizontal="right" vertical="center"/>
    </xf>
    <xf numFmtId="0" fontId="257" fillId="0" borderId="67" applyNumberFormat="0" applyFill="0" applyAlignment="0" applyProtection="0"/>
    <xf numFmtId="0" fontId="312" fillId="2" borderId="49" applyNumberFormat="0" applyAlignment="0" applyProtection="0"/>
    <xf numFmtId="202" fontId="48" fillId="0" borderId="60"/>
    <xf numFmtId="0" fontId="196" fillId="12" borderId="55" applyNumberFormat="0" applyProtection="0">
      <alignment horizontal="lef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198" fillId="8" borderId="52" applyNumberFormat="0" applyProtection="0">
      <alignment horizontal="right" vertical="center"/>
    </xf>
    <xf numFmtId="0" fontId="312" fillId="2" borderId="49" applyNumberFormat="0" applyAlignment="0" applyProtection="0"/>
    <xf numFmtId="0" fontId="254" fillId="4" borderId="47" applyNumberFormat="0" applyFont="0" applyAlignment="0" applyProtection="0"/>
    <xf numFmtId="0" fontId="94" fillId="2" borderId="22" applyNumberFormat="0" applyAlignment="0" applyProtection="0"/>
    <xf numFmtId="0" fontId="310" fillId="11" borderId="22" applyNumberFormat="0" applyAlignment="0" applyProtection="0"/>
    <xf numFmtId="0" fontId="197" fillId="3" borderId="52" applyNumberFormat="0" applyProtection="0">
      <alignment vertical="center"/>
    </xf>
    <xf numFmtId="0" fontId="312" fillId="2" borderId="49" applyNumberFormat="0" applyAlignment="0" applyProtection="0"/>
    <xf numFmtId="0" fontId="308" fillId="0" borderId="9" applyFill="0" applyBorder="0" applyAlignment="0">
      <protection locked="0"/>
    </xf>
    <xf numFmtId="41" fontId="169" fillId="0" borderId="0"/>
    <xf numFmtId="42" fontId="308" fillId="5" borderId="0" applyBorder="0">
      <alignment horizontal="center"/>
    </xf>
    <xf numFmtId="0" fontId="157" fillId="0" borderId="28" applyNumberFormat="0" applyFont="0" applyFill="0" applyBorder="0">
      <protection locked="0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34" fillId="33" borderId="29" applyNumberFormat="0" applyFont="0" applyBorder="0"/>
    <xf numFmtId="0" fontId="207" fillId="36" borderId="55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15" borderId="52" applyNumberFormat="0" applyProtection="0">
      <alignment horizontal="right" vertical="center"/>
    </xf>
    <xf numFmtId="0" fontId="82" fillId="0" borderId="28">
      <alignment horizontal="left" vertical="center"/>
    </xf>
    <xf numFmtId="0" fontId="198" fillId="44" borderId="52" applyNumberFormat="0" applyProtection="0">
      <alignment horizontal="right" vertical="center"/>
    </xf>
    <xf numFmtId="169" fontId="48" fillId="0" borderId="60" applyFont="0" applyFill="0" applyAlignment="0" applyProtection="0"/>
    <xf numFmtId="0" fontId="83" fillId="2" borderId="28">
      <alignment horizontal="center"/>
    </xf>
    <xf numFmtId="0" fontId="196" fillId="12" borderId="55" applyNumberFormat="0" applyProtection="0">
      <alignment horizontal="left" vertical="center"/>
    </xf>
    <xf numFmtId="0" fontId="41" fillId="26" borderId="28" applyAlignment="0" applyProtection="0"/>
    <xf numFmtId="0" fontId="41" fillId="26" borderId="28" applyAlignment="0" applyProtection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254" fillId="4" borderId="47" applyNumberFormat="0" applyFont="0" applyAlignment="0" applyProtection="0"/>
    <xf numFmtId="37" fontId="19" fillId="0" borderId="27" applyAlignment="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57" fillId="0" borderId="28" applyNumberFormat="0" applyFont="0" applyFill="0" applyBorder="0">
      <protection locked="0"/>
    </xf>
    <xf numFmtId="0" fontId="308" fillId="36" borderId="43"/>
    <xf numFmtId="0" fontId="41" fillId="0" borderId="9" applyNumberFormat="0" applyFont="0" applyBorder="0">
      <alignment horizontal="right"/>
    </xf>
    <xf numFmtId="0" fontId="196" fillId="12" borderId="55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266" fillId="11" borderId="22" applyNumberFormat="0" applyAlignment="0" applyProtection="0"/>
    <xf numFmtId="0" fontId="257" fillId="0" borderId="67" applyNumberFormat="0" applyFill="0" applyAlignment="0" applyProtection="0"/>
    <xf numFmtId="0" fontId="198" fillId="13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08" fillId="4" borderId="47" applyNumberFormat="0" applyFont="0" applyAlignment="0" applyProtection="0"/>
    <xf numFmtId="41" fontId="308" fillId="0" borderId="0" applyFont="0" applyFill="0" applyBorder="0" applyAlignment="0" applyProtection="0"/>
    <xf numFmtId="0" fontId="109" fillId="2" borderId="9">
      <alignment horizontal="center" vertical="center" wrapText="1"/>
    </xf>
    <xf numFmtId="260" fontId="109" fillId="0" borderId="60" applyFill="0" applyAlignment="0" applyProtection="0"/>
    <xf numFmtId="0" fontId="266" fillId="11" borderId="22" applyNumberFormat="0" applyAlignment="0" applyProtection="0"/>
    <xf numFmtId="0" fontId="94" fillId="2" borderId="22" applyNumberFormat="0" applyAlignment="0" applyProtection="0"/>
    <xf numFmtId="0" fontId="117" fillId="0" borderId="60">
      <protection locked="0"/>
    </xf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65" applyAlignment="0"/>
    <xf numFmtId="0" fontId="308" fillId="0" borderId="9" applyFill="0" applyBorder="0" applyAlignment="0">
      <protection locked="0"/>
    </xf>
    <xf numFmtId="0" fontId="107" fillId="0" borderId="9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202" fontId="48" fillId="0" borderId="60"/>
    <xf numFmtId="0" fontId="308" fillId="0" borderId="65" applyAlignment="0"/>
    <xf numFmtId="0" fontId="308" fillId="3" borderId="9">
      <protection locked="0"/>
    </xf>
    <xf numFmtId="8" fontId="287" fillId="0" borderId="35"/>
    <xf numFmtId="0" fontId="198" fillId="29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135" fillId="0" borderId="9" applyNumberFormat="0" applyFill="0" applyBorder="0" applyProtection="0">
      <alignment horizontal="center"/>
    </xf>
    <xf numFmtId="0" fontId="198" fillId="22" borderId="52" applyNumberFormat="0" applyProtection="0">
      <alignment horizontal="right" vertical="center"/>
    </xf>
    <xf numFmtId="8" fontId="287" fillId="0" borderId="35"/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96" fillId="12" borderId="55" applyNumberFormat="0" applyProtection="0">
      <alignment horizontal="left" vertical="center"/>
    </xf>
    <xf numFmtId="0" fontId="117" fillId="0" borderId="60">
      <protection locked="0"/>
    </xf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196" fillId="3" borderId="52" applyNumberFormat="0" applyProtection="0">
      <alignment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198" fillId="8" borderId="52" applyNumberFormat="0" applyProtection="0">
      <alignment horizontal="right" vertical="center"/>
    </xf>
    <xf numFmtId="0" fontId="117" fillId="0" borderId="60">
      <protection locked="0"/>
    </xf>
    <xf numFmtId="8" fontId="287" fillId="0" borderId="35"/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0" fontId="260" fillId="2" borderId="22" applyNumberFormat="0" applyAlignment="0" applyProtection="0"/>
    <xf numFmtId="0" fontId="196" fillId="3" borderId="52" applyNumberFormat="0" applyProtection="0">
      <alignment vertical="center"/>
    </xf>
    <xf numFmtId="43" fontId="308" fillId="0" borderId="0" applyFont="0" applyFill="0" applyBorder="0" applyAlignment="0" applyProtection="0"/>
    <xf numFmtId="0" fontId="134" fillId="33" borderId="29" applyNumberFormat="0" applyFont="0" applyBorder="0"/>
    <xf numFmtId="37" fontId="19" fillId="0" borderId="27" applyAlignment="0">
      <protection locked="0"/>
    </xf>
    <xf numFmtId="0" fontId="308" fillId="3" borderId="9">
      <protection locked="0"/>
    </xf>
    <xf numFmtId="0" fontId="308" fillId="36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8" fontId="287" fillId="0" borderId="35"/>
    <xf numFmtId="0" fontId="107" fillId="0" borderId="9">
      <alignment horizontal="center" vertical="top" wrapText="1"/>
      <protection hidden="1"/>
    </xf>
    <xf numFmtId="0" fontId="207" fillId="36" borderId="55" applyNumberFormat="0" applyProtection="0">
      <alignment horizontal="left" vertical="center"/>
    </xf>
    <xf numFmtId="0" fontId="94" fillId="5" borderId="22" applyNumberFormat="0" applyAlignment="0" applyProtection="0"/>
    <xf numFmtId="8" fontId="287" fillId="0" borderId="35"/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35" fillId="0" borderId="9" applyNumberFormat="0" applyFill="0" applyBorder="0" applyProtection="0">
      <alignment horizontal="center"/>
    </xf>
    <xf numFmtId="0" fontId="157" fillId="0" borderId="28" applyNumberFormat="0" applyFont="0" applyFill="0" applyBorder="0">
      <protection locked="0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297" fontId="308" fillId="0" borderId="0"/>
    <xf numFmtId="0" fontId="198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08" fillId="36" borderId="52" applyNumberFormat="0" applyProtection="0">
      <alignment horizontal="left" vertical="top" indent="1"/>
    </xf>
    <xf numFmtId="260" fontId="109" fillId="0" borderId="60" applyFill="0" applyAlignment="0" applyProtection="0"/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308" fillId="43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203" fillId="29" borderId="52" applyNumberFormat="0" applyProtection="0">
      <alignment horizontal="right" vertical="center"/>
    </xf>
    <xf numFmtId="0" fontId="107" fillId="0" borderId="9">
      <alignment horizontal="center" vertical="top" wrapText="1"/>
      <protection hidden="1"/>
    </xf>
    <xf numFmtId="0" fontId="207" fillId="36" borderId="55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0" fontId="308" fillId="4" borderId="47" applyNumberFormat="0" applyFont="0" applyAlignment="0" applyProtection="0"/>
    <xf numFmtId="0" fontId="308" fillId="0" borderId="9" applyFill="0" applyBorder="0" applyAlignment="0">
      <protection locked="0"/>
    </xf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308" fillId="8" borderId="9" applyNumberFormat="0" applyFont="0" applyBorder="0" applyAlignment="0" applyProtection="0"/>
    <xf numFmtId="0" fontId="308" fillId="3" borderId="9">
      <protection locked="0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98" fillId="7" borderId="52" applyNumberFormat="0" applyProtection="0">
      <alignment horizontal="right" vertical="center"/>
    </xf>
    <xf numFmtId="0" fontId="7" fillId="0" borderId="0"/>
    <xf numFmtId="0" fontId="7" fillId="0" borderId="0"/>
    <xf numFmtId="0" fontId="109" fillId="0" borderId="9" applyNumberFormat="0">
      <alignment horizontal="centerContinuous" vertical="center" wrapText="1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08" fillId="0" borderId="65" applyAlignment="0"/>
    <xf numFmtId="0" fontId="308" fillId="3" borderId="9">
      <protection locked="0"/>
    </xf>
    <xf numFmtId="0" fontId="197" fillId="3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312" fillId="2" borderId="49" applyNumberFormat="0" applyAlignment="0" applyProtection="0"/>
    <xf numFmtId="10" fontId="19" fillId="0" borderId="27" applyAlignment="0">
      <protection locked="0"/>
    </xf>
    <xf numFmtId="0" fontId="94" fillId="2" borderId="22" applyNumberFormat="0" applyAlignment="0" applyProtection="0"/>
    <xf numFmtId="0" fontId="109" fillId="2" borderId="9">
      <alignment horizontal="center" vertical="center" wrapText="1"/>
    </xf>
    <xf numFmtId="0" fontId="308" fillId="0" borderId="9">
      <protection locked="0"/>
    </xf>
    <xf numFmtId="0" fontId="56" fillId="36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308" fillId="36" borderId="52" applyNumberFormat="0" applyProtection="0">
      <alignment horizontal="left" vertical="top" indent="1"/>
    </xf>
    <xf numFmtId="0" fontId="198" fillId="4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198" fillId="22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35" fillId="0" borderId="9" applyNumberFormat="0" applyFill="0" applyBorder="0" applyProtection="0">
      <alignment horizontal="center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312" fillId="2" borderId="49" applyNumberFormat="0" applyAlignment="0" applyProtection="0"/>
    <xf numFmtId="8" fontId="287" fillId="0" borderId="35"/>
    <xf numFmtId="0" fontId="308" fillId="8" borderId="9" applyNumberFormat="0" applyFont="0" applyBorder="0" applyAlignment="0" applyProtection="0"/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260" fontId="109" fillId="0" borderId="60" applyFill="0" applyAlignment="0" applyProtection="0"/>
    <xf numFmtId="0" fontId="312" fillId="2" borderId="49" applyNumberFormat="0" applyAlignment="0" applyProtection="0"/>
    <xf numFmtId="0" fontId="117" fillId="0" borderId="60">
      <protection locked="0"/>
    </xf>
    <xf numFmtId="0" fontId="126" fillId="4" borderId="47" applyNumberFormat="0" applyFon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198" fillId="11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94" fillId="2" borderId="22" applyNumberFormat="0" applyAlignment="0" applyProtection="0"/>
    <xf numFmtId="0" fontId="198" fillId="44" borderId="52" applyNumberFormat="0" applyProtection="0">
      <alignment horizontal="right" vertical="center"/>
    </xf>
    <xf numFmtId="0" fontId="94" fillId="2" borderId="22" applyNumberFormat="0" applyAlignment="0" applyProtection="0"/>
    <xf numFmtId="0" fontId="312" fillId="2" borderId="49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2" fontId="75" fillId="0" borderId="9">
      <alignment horizontal="center" vertical="center"/>
      <protection locked="0"/>
    </xf>
    <xf numFmtId="0" fontId="198" fillId="2" borderId="52" applyNumberFormat="0" applyProtection="0">
      <alignment horizontal="right" vertical="center"/>
    </xf>
    <xf numFmtId="8" fontId="287" fillId="0" borderId="35"/>
    <xf numFmtId="0" fontId="198" fillId="3" borderId="52" applyNumberFormat="0" applyProtection="0">
      <alignment horizontal="left" vertical="center"/>
    </xf>
    <xf numFmtId="8" fontId="287" fillId="0" borderId="35"/>
    <xf numFmtId="0" fontId="196" fillId="12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308" fillId="0" borderId="65" applyAlignment="0"/>
    <xf numFmtId="0" fontId="56" fillId="4" borderId="52" applyNumberFormat="0" applyProtection="0">
      <alignment horizontal="left" vertical="top" indent="1"/>
    </xf>
    <xf numFmtId="169" fontId="48" fillId="0" borderId="60" applyFont="0" applyFill="0" applyAlignment="0" applyProtection="0"/>
    <xf numFmtId="8" fontId="287" fillId="0" borderId="35"/>
    <xf numFmtId="0" fontId="257" fillId="0" borderId="67" applyNumberFormat="0" applyFill="0" applyAlignment="0" applyProtection="0"/>
    <xf numFmtId="43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96" fillId="43" borderId="0" applyNumberFormat="0" applyProtection="0">
      <alignment horizontal="left" vertical="center" indent="1"/>
    </xf>
    <xf numFmtId="0" fontId="198" fillId="11" borderId="52" applyNumberFormat="0" applyProtection="0">
      <alignment horizontal="right" vertical="center"/>
    </xf>
    <xf numFmtId="0" fontId="55" fillId="13" borderId="0" applyNumberFormat="0" applyBorder="0" applyAlignment="0" applyProtection="0"/>
    <xf numFmtId="0" fontId="55" fillId="9" borderId="0" applyNumberFormat="0" applyBorder="0" applyAlignment="0" applyProtection="0"/>
    <xf numFmtId="0" fontId="308" fillId="0" borderId="0"/>
    <xf numFmtId="0" fontId="250" fillId="0" borderId="0"/>
    <xf numFmtId="0" fontId="344" fillId="60" borderId="0" applyNumberFormat="0" applyBorder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9" fontId="55" fillId="0" borderId="0" applyFont="0" applyFill="0" applyBorder="0" applyAlignment="0" applyProtection="0"/>
    <xf numFmtId="0" fontId="344" fillId="62" borderId="0" applyNumberFormat="0" applyBorder="0" applyAlignment="0" applyProtection="0"/>
    <xf numFmtId="0" fontId="7" fillId="63" borderId="0" applyNumberFormat="0" applyBorder="0" applyAlignment="0" applyProtection="0"/>
    <xf numFmtId="0" fontId="333" fillId="64" borderId="0" applyNumberFormat="0" applyBorder="0" applyAlignment="0" applyProtection="0"/>
    <xf numFmtId="0" fontId="55" fillId="0" borderId="0"/>
    <xf numFmtId="0" fontId="310" fillId="11" borderId="22" applyNumberFormat="0" applyAlignment="0" applyProtection="0"/>
    <xf numFmtId="0" fontId="7" fillId="65" borderId="0" applyNumberFormat="0" applyBorder="0" applyAlignment="0" applyProtection="0"/>
    <xf numFmtId="0" fontId="55" fillId="0" borderId="0"/>
    <xf numFmtId="0" fontId="56" fillId="43" borderId="0" applyNumberFormat="0" applyProtection="0">
      <alignment horizontal="left" vertical="center"/>
    </xf>
    <xf numFmtId="0" fontId="7" fillId="66" borderId="0" applyNumberFormat="0" applyBorder="0" applyAlignment="0" applyProtection="0"/>
    <xf numFmtId="0" fontId="55" fillId="0" borderId="0"/>
    <xf numFmtId="0" fontId="337" fillId="67" borderId="83" applyNumberFormat="0" applyAlignment="0" applyProtection="0"/>
    <xf numFmtId="0" fontId="57" fillId="17" borderId="0" applyNumberFormat="0" applyBorder="0" applyAlignment="0" applyProtection="0"/>
    <xf numFmtId="0" fontId="312" fillId="2" borderId="49" applyNumberFormat="0" applyAlignment="0" applyProtection="0"/>
    <xf numFmtId="0" fontId="343" fillId="0" borderId="84" applyNumberFormat="0" applyFill="0" applyAlignment="0" applyProtection="0"/>
    <xf numFmtId="0" fontId="336" fillId="68" borderId="85" applyNumberFormat="0" applyAlignment="0" applyProtection="0"/>
    <xf numFmtId="0" fontId="55" fillId="0" borderId="0"/>
    <xf numFmtId="0" fontId="7" fillId="69" borderId="0" applyNumberFormat="0" applyBorder="0" applyAlignment="0" applyProtection="0"/>
    <xf numFmtId="0" fontId="20" fillId="12" borderId="0" applyNumberFormat="0" applyFont="0" applyBorder="0" applyAlignment="0">
      <protection locked="0"/>
    </xf>
    <xf numFmtId="0" fontId="126" fillId="4" borderId="47" applyNumberFormat="0" applyFont="0" applyAlignment="0" applyProtection="0"/>
    <xf numFmtId="0" fontId="57" fillId="14" borderId="0" applyNumberFormat="0" applyBorder="0" applyAlignment="0" applyProtection="0"/>
    <xf numFmtId="0" fontId="57" fillId="18" borderId="0" applyNumberFormat="0" applyBorder="0" applyAlignment="0" applyProtection="0"/>
    <xf numFmtId="0" fontId="55" fillId="0" borderId="0"/>
    <xf numFmtId="0" fontId="55" fillId="9" borderId="0" applyNumberFormat="0" applyBorder="0" applyAlignment="0" applyProtection="0"/>
    <xf numFmtId="0" fontId="344" fillId="70" borderId="0" applyNumberFormat="0" applyBorder="0" applyAlignment="0" applyProtection="0"/>
    <xf numFmtId="0" fontId="55" fillId="11" borderId="0" applyNumberFormat="0" applyBorder="0" applyAlignment="0" applyProtection="0"/>
    <xf numFmtId="0" fontId="331" fillId="0" borderId="86" applyNumberFormat="0" applyFill="0" applyAlignment="0" applyProtection="0"/>
    <xf numFmtId="0" fontId="198" fillId="43" borderId="0" applyNumberFormat="0" applyProtection="0">
      <alignment horizontal="left" vertical="center"/>
    </xf>
    <xf numFmtId="0" fontId="329" fillId="0" borderId="0" applyNumberFormat="0" applyFill="0" applyBorder="0" applyAlignment="0" applyProtection="0"/>
    <xf numFmtId="0" fontId="196" fillId="12" borderId="0" applyNumberFormat="0" applyProtection="0">
      <alignment horizontal="left" vertical="center" indent="1"/>
    </xf>
    <xf numFmtId="0" fontId="55" fillId="15" borderId="0" applyNumberFormat="0" applyBorder="0" applyAlignment="0" applyProtection="0"/>
    <xf numFmtId="0" fontId="101" fillId="5" borderId="0" applyNumberFormat="0" applyFont="0" applyFill="0" applyBorder="0" applyProtection="0"/>
    <xf numFmtId="0" fontId="328" fillId="0" borderId="67" applyNumberFormat="0" applyFill="0" applyAlignment="0" applyProtection="0"/>
    <xf numFmtId="0" fontId="270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117" fillId="0" borderId="60">
      <protection locked="0"/>
    </xf>
    <xf numFmtId="0" fontId="338" fillId="67" borderId="85" applyNumberFormat="0" applyAlignment="0" applyProtection="0"/>
    <xf numFmtId="0" fontId="344" fillId="71" borderId="0" applyNumberFormat="0" applyBorder="0" applyAlignment="0" applyProtection="0"/>
    <xf numFmtId="0" fontId="312" fillId="2" borderId="49" applyNumberFormat="0" applyAlignment="0" applyProtection="0"/>
    <xf numFmtId="0" fontId="57" fillId="13" borderId="0" applyNumberFormat="0" applyBorder="0" applyAlignment="0" applyProtection="0"/>
    <xf numFmtId="0" fontId="341" fillId="0" borderId="0" applyNumberFormat="0" applyFill="0" applyBorder="0" applyAlignment="0" applyProtection="0"/>
    <xf numFmtId="336" fontId="30" fillId="0" borderId="0" applyFont="0" applyFill="0" applyBorder="0" applyAlignment="0" applyProtection="0"/>
    <xf numFmtId="0" fontId="198" fillId="12" borderId="0" applyNumberFormat="0" applyProtection="0">
      <alignment horizontal="left" vertical="center" indent="1"/>
    </xf>
    <xf numFmtId="0" fontId="101" fillId="0" borderId="0"/>
    <xf numFmtId="0" fontId="57" fillId="18" borderId="0" applyNumberFormat="0" applyBorder="0" applyAlignment="0" applyProtection="0"/>
    <xf numFmtId="0" fontId="340" fillId="72" borderId="87" applyNumberFormat="0" applyAlignment="0" applyProtection="0"/>
    <xf numFmtId="0" fontId="335" fillId="73" borderId="0" applyNumberFormat="0" applyBorder="0" applyAlignment="0" applyProtection="0"/>
    <xf numFmtId="0" fontId="344" fillId="74" borderId="0" applyNumberFormat="0" applyBorder="0" applyAlignment="0" applyProtection="0"/>
    <xf numFmtId="0" fontId="198" fillId="3" borderId="52" applyNumberFormat="0" applyProtection="0">
      <alignment horizontal="left" vertical="center"/>
    </xf>
    <xf numFmtId="0" fontId="7" fillId="75" borderId="0" applyNumberFormat="0" applyBorder="0" applyAlignment="0" applyProtection="0"/>
    <xf numFmtId="0" fontId="198" fillId="3" borderId="52" applyNumberFormat="0" applyProtection="0">
      <alignment horizontal="left" vertical="center" indent="1"/>
    </xf>
    <xf numFmtId="0" fontId="55" fillId="12" borderId="0" applyNumberFormat="0" applyBorder="0" applyAlignment="0" applyProtection="0"/>
    <xf numFmtId="0" fontId="332" fillId="0" borderId="88" applyNumberFormat="0" applyFill="0" applyAlignment="0" applyProtection="0"/>
    <xf numFmtId="9" fontId="30" fillId="0" borderId="0" applyFont="0" applyFill="0" applyBorder="0" applyAlignment="0" applyProtection="0"/>
    <xf numFmtId="0" fontId="55" fillId="0" borderId="0"/>
    <xf numFmtId="0" fontId="126" fillId="4" borderId="47" applyNumberFormat="0" applyFont="0" applyAlignment="0" applyProtection="0"/>
    <xf numFmtId="0" fontId="20" fillId="12" borderId="0" applyNumberFormat="0" applyFont="0" applyBorder="0" applyAlignment="0">
      <protection locked="0"/>
    </xf>
    <xf numFmtId="0" fontId="94" fillId="2" borderId="22" applyNumberFormat="0" applyAlignment="0" applyProtection="0"/>
    <xf numFmtId="0" fontId="57" fillId="23" borderId="0" applyNumberFormat="0" applyBorder="0" applyAlignment="0" applyProtection="0"/>
    <xf numFmtId="0" fontId="7" fillId="76" borderId="0" applyNumberFormat="0" applyBorder="0" applyAlignment="0" applyProtection="0"/>
    <xf numFmtId="0" fontId="163" fillId="3" borderId="0" applyNumberFormat="0" applyBorder="0" applyAlignment="0" applyProtection="0"/>
    <xf numFmtId="0" fontId="55" fillId="6" borderId="0" applyNumberFormat="0" applyBorder="0" applyAlignment="0" applyProtection="0"/>
    <xf numFmtId="0" fontId="130" fillId="8" borderId="0" applyNumberFormat="0" applyBorder="0" applyAlignment="0" applyProtection="0"/>
    <xf numFmtId="0" fontId="344" fillId="77" borderId="0" applyNumberFormat="0" applyBorder="0" applyAlignment="0" applyProtection="0"/>
    <xf numFmtId="0" fontId="101" fillId="0" borderId="0"/>
    <xf numFmtId="43" fontId="308" fillId="0" borderId="0" applyFont="0" applyFill="0" applyBorder="0" applyAlignment="0" applyProtection="0"/>
    <xf numFmtId="0" fontId="55" fillId="0" borderId="0"/>
    <xf numFmtId="0" fontId="30" fillId="0" borderId="0"/>
    <xf numFmtId="14" fontId="54" fillId="0" borderId="0"/>
    <xf numFmtId="0" fontId="196" fillId="12" borderId="52" applyNumberFormat="0" applyProtection="0">
      <alignment horizontal="left" vertical="center" indent="1"/>
    </xf>
    <xf numFmtId="0" fontId="337" fillId="67" borderId="83" applyNumberFormat="0" applyAlignment="0" applyProtection="0"/>
    <xf numFmtId="0" fontId="66" fillId="7" borderId="0" applyNumberFormat="0" applyBorder="0" applyAlignment="0" applyProtection="0"/>
    <xf numFmtId="0" fontId="198" fillId="2" borderId="52" applyNumberFormat="0" applyProtection="0">
      <alignment horizontal="right" vertical="center"/>
    </xf>
    <xf numFmtId="0" fontId="56" fillId="12" borderId="0" applyNumberFormat="0" applyProtection="0">
      <alignment horizontal="left" vertical="center"/>
    </xf>
    <xf numFmtId="9" fontId="30" fillId="0" borderId="0" applyFont="0" applyFill="0" applyBorder="0" applyAlignment="0" applyProtection="0"/>
    <xf numFmtId="0" fontId="55" fillId="7" borderId="0" applyNumberFormat="0" applyBorder="0" applyAlignment="0" applyProtection="0"/>
    <xf numFmtId="0" fontId="308" fillId="0" borderId="0"/>
    <xf numFmtId="0" fontId="330" fillId="0" borderId="89" applyNumberFormat="0" applyFill="0" applyAlignment="0" applyProtection="0"/>
    <xf numFmtId="0" fontId="7" fillId="78" borderId="0" applyNumberFormat="0" applyBorder="0" applyAlignment="0" applyProtection="0"/>
    <xf numFmtId="0" fontId="55" fillId="12" borderId="0" applyNumberFormat="0" applyBorder="0" applyAlignment="0" applyProtection="0"/>
    <xf numFmtId="0" fontId="57" fillId="19" borderId="0" applyNumberFormat="0" applyBorder="0" applyAlignment="0" applyProtection="0"/>
    <xf numFmtId="0" fontId="55" fillId="14" borderId="0" applyNumberFormat="0" applyBorder="0" applyAlignment="0" applyProtection="0"/>
    <xf numFmtId="0" fontId="308" fillId="0" borderId="0">
      <alignment vertical="center"/>
    </xf>
    <xf numFmtId="0" fontId="196" fillId="46" borderId="54" applyNumberFormat="0" applyProtection="0">
      <alignment horizontal="left" vertical="center" indent="1"/>
    </xf>
    <xf numFmtId="0" fontId="20" fillId="12" borderId="0" applyNumberFormat="0" applyFont="0" applyBorder="0" applyAlignment="0">
      <protection locked="0"/>
    </xf>
    <xf numFmtId="0" fontId="55" fillId="0" borderId="0"/>
    <xf numFmtId="0" fontId="308" fillId="0" borderId="0">
      <alignment vertical="center"/>
    </xf>
    <xf numFmtId="0" fontId="198" fillId="43" borderId="0" applyNumberFormat="0" applyProtection="0">
      <alignment horizontal="left" vertical="center" indent="1"/>
    </xf>
    <xf numFmtId="0" fontId="344" fillId="79" borderId="0" applyNumberFormat="0" applyBorder="0" applyAlignment="0" applyProtection="0"/>
    <xf numFmtId="0" fontId="101" fillId="5" borderId="0" applyNumberFormat="0" applyFont="0" applyFill="0" applyBorder="0" applyProtection="0"/>
    <xf numFmtId="0" fontId="308" fillId="4" borderId="47" applyNumberFormat="0" applyFont="0" applyAlignment="0" applyProtection="0"/>
    <xf numFmtId="43" fontId="30" fillId="0" borderId="0" applyFont="0" applyFill="0" applyBorder="0" applyAlignment="0" applyProtection="0"/>
    <xf numFmtId="0" fontId="207" fillId="36" borderId="55" applyNumberFormat="0" applyProtection="0">
      <alignment horizontal="left" vertical="center" indent="1"/>
    </xf>
    <xf numFmtId="0" fontId="196" fillId="12" borderId="0" applyNumberFormat="0" applyProtection="0">
      <alignment horizontal="left" vertical="center"/>
    </xf>
    <xf numFmtId="0" fontId="7" fillId="80" borderId="90" applyNumberFormat="0" applyFont="0" applyAlignment="0" applyProtection="0"/>
    <xf numFmtId="0" fontId="344" fillId="81" borderId="0" applyNumberFormat="0" applyBorder="0" applyAlignment="0" applyProtection="0"/>
    <xf numFmtId="0" fontId="344" fillId="82" borderId="0" applyNumberFormat="0" applyBorder="0" applyAlignment="0" applyProtection="0"/>
    <xf numFmtId="0" fontId="7" fillId="83" borderId="0" applyNumberFormat="0" applyBorder="0" applyAlignment="0" applyProtection="0"/>
    <xf numFmtId="336" fontId="30" fillId="0" borderId="0" applyFont="0" applyFill="0" applyBorder="0" applyAlignment="0" applyProtection="0"/>
    <xf numFmtId="0" fontId="196" fillId="12" borderId="55" applyNumberFormat="0" applyProtection="0">
      <alignment horizontal="left" vertical="center" indent="1"/>
    </xf>
    <xf numFmtId="0" fontId="344" fillId="84" borderId="0" applyNumberFormat="0" applyBorder="0" applyAlignment="0" applyProtection="0"/>
    <xf numFmtId="0" fontId="196" fillId="43" borderId="0" applyNumberFormat="0" applyProtection="0">
      <alignment horizontal="left" vertical="center"/>
    </xf>
    <xf numFmtId="9" fontId="30" fillId="0" borderId="0" applyFont="0" applyFill="0" applyBorder="0" applyAlignment="0" applyProtection="0"/>
    <xf numFmtId="0" fontId="310" fillId="11" borderId="22" applyNumberFormat="0" applyAlignment="0" applyProtection="0"/>
    <xf numFmtId="0" fontId="96" fillId="26" borderId="24" applyNumberFormat="0" applyAlignment="0" applyProtection="0"/>
    <xf numFmtId="0" fontId="30" fillId="0" borderId="0"/>
    <xf numFmtId="0" fontId="328" fillId="0" borderId="67" applyNumberFormat="0" applyFill="0" applyAlignment="0" applyProtection="0"/>
    <xf numFmtId="0" fontId="101" fillId="0" borderId="0"/>
    <xf numFmtId="0" fontId="55" fillId="0" borderId="0"/>
    <xf numFmtId="43" fontId="30" fillId="0" borderId="0" applyFont="0" applyFill="0" applyBorder="0" applyAlignment="0" applyProtection="0"/>
    <xf numFmtId="0" fontId="7" fillId="85" borderId="0" applyNumberFormat="0" applyBorder="0" applyAlignment="0" applyProtection="0"/>
    <xf numFmtId="0" fontId="7" fillId="86" borderId="0" applyNumberFormat="0" applyBorder="0" applyAlignment="0" applyProtection="0"/>
    <xf numFmtId="0" fontId="57" fillId="22" borderId="0" applyNumberFormat="0" applyBorder="0" applyAlignment="0" applyProtection="0"/>
    <xf numFmtId="43" fontId="30" fillId="0" borderId="0" applyFont="0" applyFill="0" applyBorder="0" applyAlignment="0" applyProtection="0"/>
    <xf numFmtId="0" fontId="7" fillId="0" borderId="0"/>
    <xf numFmtId="9" fontId="55" fillId="0" borderId="0" applyFont="0" applyFill="0" applyBorder="0" applyAlignment="0" applyProtection="0"/>
    <xf numFmtId="0" fontId="7" fillId="0" borderId="0"/>
    <xf numFmtId="0" fontId="55" fillId="10" borderId="0" applyNumberFormat="0" applyBorder="0" applyAlignment="0" applyProtection="0"/>
    <xf numFmtId="0" fontId="308" fillId="0" borderId="0">
      <alignment vertical="top"/>
    </xf>
    <xf numFmtId="0" fontId="7" fillId="87" borderId="0" applyNumberFormat="0" applyBorder="0" applyAlignment="0" applyProtection="0"/>
    <xf numFmtId="0" fontId="308" fillId="0" borderId="0"/>
    <xf numFmtId="0" fontId="196" fillId="12" borderId="52" applyNumberFormat="0" applyProtection="0">
      <alignment horizontal="left" vertical="center"/>
    </xf>
    <xf numFmtId="0" fontId="308" fillId="0" borderId="0">
      <alignment vertical="center"/>
    </xf>
    <xf numFmtId="0" fontId="55" fillId="8" borderId="0" applyNumberFormat="0" applyBorder="0" applyAlignment="0" applyProtection="0"/>
    <xf numFmtId="0" fontId="7" fillId="88" borderId="0" applyNumberFormat="0" applyBorder="0" applyAlignment="0" applyProtection="0"/>
    <xf numFmtId="0" fontId="55" fillId="0" borderId="0"/>
    <xf numFmtId="0" fontId="336" fillId="68" borderId="85" applyNumberFormat="0" applyAlignment="0" applyProtection="0"/>
    <xf numFmtId="0" fontId="207" fillId="36" borderId="55" applyNumberFormat="0" applyProtection="0">
      <alignment horizontal="left" vertical="center"/>
    </xf>
    <xf numFmtId="0" fontId="332" fillId="0" borderId="0" applyNumberFormat="0" applyFill="0" applyBorder="0" applyAlignment="0" applyProtection="0"/>
    <xf numFmtId="0" fontId="57" fillId="17" borderId="0" applyNumberFormat="0" applyBorder="0" applyAlignment="0" applyProtection="0"/>
    <xf numFmtId="0" fontId="7" fillId="0" borderId="0"/>
    <xf numFmtId="0" fontId="312" fillId="2" borderId="49" applyNumberFormat="0" applyAlignment="0" applyProtection="0"/>
    <xf numFmtId="0" fontId="47" fillId="0" borderId="1" applyNumberFormat="0" applyBorder="0"/>
    <xf numFmtId="0" fontId="344" fillId="89" borderId="0" applyNumberFormat="0" applyBorder="0" applyAlignment="0" applyProtection="0"/>
    <xf numFmtId="0" fontId="57" fillId="16" borderId="0" applyNumberFormat="0" applyBorder="0" applyAlignment="0" applyProtection="0"/>
    <xf numFmtId="0" fontId="334" fillId="90" borderId="0" applyNumberFormat="0" applyBorder="0" applyAlignment="0" applyProtection="0"/>
    <xf numFmtId="0" fontId="55" fillId="0" borderId="0"/>
    <xf numFmtId="0" fontId="30" fillId="0" borderId="0"/>
    <xf numFmtId="0" fontId="57" fillId="21" borderId="0" applyNumberFormat="0" applyBorder="0" applyAlignment="0" applyProtection="0"/>
    <xf numFmtId="0" fontId="342" fillId="0" borderId="0" applyNumberFormat="0" applyFill="0" applyBorder="0" applyAlignment="0" applyProtection="0"/>
    <xf numFmtId="9" fontId="308" fillId="0" borderId="0" applyFont="0" applyFill="0" applyBorder="0" applyAlignment="0" applyProtection="0"/>
    <xf numFmtId="0" fontId="196" fillId="12" borderId="55" applyNumberFormat="0" applyProtection="0">
      <alignment horizontal="left" vertical="center"/>
    </xf>
    <xf numFmtId="0" fontId="198" fillId="43" borderId="0" applyNumberFormat="0" applyProtection="0">
      <alignment horizontal="left" vertical="center" indent="1"/>
    </xf>
    <xf numFmtId="0" fontId="344" fillId="91" borderId="0" applyNumberFormat="0" applyBorder="0" applyAlignment="0" applyProtection="0"/>
    <xf numFmtId="0" fontId="308" fillId="4" borderId="47" applyNumberFormat="0" applyFont="0" applyAlignment="0" applyProtection="0"/>
    <xf numFmtId="0" fontId="101" fillId="0" borderId="0"/>
    <xf numFmtId="0" fontId="339" fillId="0" borderId="91" applyNumberFormat="0" applyFill="0" applyAlignment="0" applyProtection="0"/>
    <xf numFmtId="0" fontId="7" fillId="0" borderId="0"/>
    <xf numFmtId="0" fontId="7" fillId="0" borderId="0"/>
    <xf numFmtId="0" fontId="310" fillId="11" borderId="22" applyNumberFormat="0" applyAlignment="0" applyProtection="0"/>
    <xf numFmtId="336" fontId="30" fillId="0" borderId="0" applyFont="0" applyFill="0" applyBorder="0" applyAlignment="0" applyProtection="0"/>
    <xf numFmtId="0" fontId="310" fillId="11" borderId="22" applyNumberFormat="0" applyAlignment="0" applyProtection="0"/>
    <xf numFmtId="336" fontId="30" fillId="0" borderId="0" applyFont="0" applyFill="0" applyBorder="0" applyAlignment="0" applyProtection="0"/>
    <xf numFmtId="0" fontId="312" fillId="2" borderId="49" applyNumberFormat="0" applyAlignment="0" applyProtection="0"/>
    <xf numFmtId="0" fontId="7" fillId="80" borderId="90" applyNumberFormat="0" applyFont="0" applyAlignment="0" applyProtection="0"/>
    <xf numFmtId="0" fontId="7" fillId="85" borderId="0" applyNumberFormat="0" applyBorder="0" applyAlignment="0" applyProtection="0"/>
    <xf numFmtId="0" fontId="7" fillId="66" borderId="0" applyNumberFormat="0" applyBorder="0" applyAlignment="0" applyProtection="0"/>
    <xf numFmtId="0" fontId="7" fillId="69" borderId="0" applyNumberFormat="0" applyBorder="0" applyAlignment="0" applyProtection="0"/>
    <xf numFmtId="0" fontId="7" fillId="78" borderId="0" applyNumberFormat="0" applyBorder="0" applyAlignment="0" applyProtection="0"/>
    <xf numFmtId="0" fontId="7" fillId="83" borderId="0" applyNumberFormat="0" applyBorder="0" applyAlignment="0" applyProtection="0"/>
    <xf numFmtId="0" fontId="7" fillId="88" borderId="0" applyNumberFormat="0" applyBorder="0" applyAlignment="0" applyProtection="0"/>
    <xf numFmtId="0" fontId="7" fillId="65" borderId="0" applyNumberFormat="0" applyBorder="0" applyAlignment="0" applyProtection="0"/>
    <xf numFmtId="0" fontId="7" fillId="87" borderId="0" applyNumberFormat="0" applyBorder="0" applyAlignment="0" applyProtection="0"/>
    <xf numFmtId="0" fontId="7" fillId="76" borderId="0" applyNumberFormat="0" applyBorder="0" applyAlignment="0" applyProtection="0"/>
    <xf numFmtId="0" fontId="7" fillId="63" borderId="0" applyNumberFormat="0" applyBorder="0" applyAlignment="0" applyProtection="0"/>
    <xf numFmtId="0" fontId="7" fillId="86" borderId="0" applyNumberFormat="0" applyBorder="0" applyAlignment="0" applyProtection="0"/>
    <xf numFmtId="0" fontId="7" fillId="75" borderId="0" applyNumberFormat="0" applyBorder="0" applyAlignment="0" applyProtection="0"/>
    <xf numFmtId="0" fontId="7" fillId="0" borderId="0"/>
    <xf numFmtId="336" fontId="30" fillId="0" borderId="0" applyFont="0" applyFill="0" applyBorder="0" applyAlignment="0" applyProtection="0"/>
    <xf numFmtId="0" fontId="310" fillId="11" borderId="22" applyNumberFormat="0" applyAlignment="0" applyProtection="0"/>
    <xf numFmtId="0" fontId="7" fillId="0" borderId="0"/>
    <xf numFmtId="0" fontId="215" fillId="5" borderId="0">
      <alignment vertical="center"/>
    </xf>
    <xf numFmtId="0" fontId="48" fillId="0" borderId="0"/>
    <xf numFmtId="9" fontId="7" fillId="0" borderId="0" applyFont="0" applyFill="0" applyBorder="0" applyAlignment="0" applyProtection="0"/>
    <xf numFmtId="0" fontId="48" fillId="0" borderId="0"/>
    <xf numFmtId="0" fontId="7" fillId="0" borderId="0"/>
    <xf numFmtId="203" fontId="48" fillId="0" borderId="0" applyFill="0" applyBorder="0">
      <alignment horizontal="right"/>
    </xf>
    <xf numFmtId="203" fontId="48" fillId="0" borderId="0" applyFill="0" applyBorder="0">
      <alignment horizontal="right"/>
    </xf>
    <xf numFmtId="9" fontId="7" fillId="0" borderId="0" applyFont="0" applyFill="0" applyBorder="0" applyAlignment="0" applyProtection="0"/>
    <xf numFmtId="171" fontId="48" fillId="0" borderId="0" applyFill="0" applyBorder="0">
      <alignment horizontal="right"/>
    </xf>
    <xf numFmtId="0" fontId="48" fillId="0" borderId="0"/>
    <xf numFmtId="0" fontId="48" fillId="0" borderId="0"/>
    <xf numFmtId="0" fontId="215" fillId="5" borderId="0">
      <alignment vertical="center"/>
    </xf>
    <xf numFmtId="0" fontId="48" fillId="0" borderId="0"/>
    <xf numFmtId="0" fontId="7" fillId="0" borderId="0"/>
    <xf numFmtId="0" fontId="308" fillId="3" borderId="0" applyNumberFormat="0" applyFont="0" applyAlignment="0" applyProtection="0"/>
    <xf numFmtId="9" fontId="7" fillId="0" borderId="0" applyFont="0" applyFill="0" applyBorder="0" applyAlignment="0" applyProtection="0"/>
    <xf numFmtId="0" fontId="284" fillId="27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68" fillId="25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8" fillId="2" borderId="0" applyNumberFormat="0" applyFont="0" applyAlignment="0"/>
    <xf numFmtId="0" fontId="48" fillId="0" borderId="0"/>
    <xf numFmtId="0" fontId="48" fillId="0" borderId="0"/>
    <xf numFmtId="0" fontId="48" fillId="0" borderId="0"/>
    <xf numFmtId="0" fontId="7" fillId="0" borderId="0"/>
    <xf numFmtId="171" fontId="48" fillId="0" borderId="0" applyFill="0" applyBorder="0">
      <alignment horizontal="right"/>
    </xf>
    <xf numFmtId="0" fontId="284" fillId="27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>
      <protection locked="0"/>
    </xf>
    <xf numFmtId="0" fontId="68" fillId="25" borderId="0" applyNumberFormat="0" applyBorder="0">
      <alignment horizontal="left"/>
    </xf>
    <xf numFmtId="0" fontId="48" fillId="0" borderId="0"/>
    <xf numFmtId="0" fontId="48" fillId="0" borderId="0"/>
    <xf numFmtId="0" fontId="48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63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9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8" borderId="0" applyNumberFormat="0" applyBorder="0" applyAlignment="0" applyProtection="0"/>
    <xf numFmtId="0" fontId="7" fillId="80" borderId="90" applyNumberFormat="0" applyFont="0" applyAlignment="0" applyProtection="0"/>
    <xf numFmtId="0" fontId="7" fillId="83" borderId="0" applyNumberFormat="0" applyBorder="0" applyAlignment="0" applyProtection="0"/>
    <xf numFmtId="0" fontId="7" fillId="85" borderId="0" applyNumberFormat="0" applyBorder="0" applyAlignment="0" applyProtection="0"/>
    <xf numFmtId="0" fontId="7" fillId="86" borderId="0" applyNumberFormat="0" applyBorder="0" applyAlignment="0" applyProtection="0"/>
    <xf numFmtId="0" fontId="7" fillId="0" borderId="0"/>
    <xf numFmtId="0" fontId="7" fillId="0" borderId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0" borderId="90" applyNumberFormat="0" applyFont="0" applyAlignment="0" applyProtection="0"/>
    <xf numFmtId="0" fontId="7" fillId="85" borderId="0" applyNumberFormat="0" applyBorder="0" applyAlignment="0" applyProtection="0"/>
    <xf numFmtId="0" fontId="7" fillId="66" borderId="0" applyNumberFormat="0" applyBorder="0" applyAlignment="0" applyProtection="0"/>
    <xf numFmtId="0" fontId="7" fillId="69" borderId="0" applyNumberFormat="0" applyBorder="0" applyAlignment="0" applyProtection="0"/>
    <xf numFmtId="0" fontId="7" fillId="78" borderId="0" applyNumberFormat="0" applyBorder="0" applyAlignment="0" applyProtection="0"/>
    <xf numFmtId="0" fontId="7" fillId="83" borderId="0" applyNumberFormat="0" applyBorder="0" applyAlignment="0" applyProtection="0"/>
    <xf numFmtId="0" fontId="7" fillId="88" borderId="0" applyNumberFormat="0" applyBorder="0" applyAlignment="0" applyProtection="0"/>
    <xf numFmtId="0" fontId="7" fillId="65" borderId="0" applyNumberFormat="0" applyBorder="0" applyAlignment="0" applyProtection="0"/>
    <xf numFmtId="0" fontId="7" fillId="87" borderId="0" applyNumberFormat="0" applyBorder="0" applyAlignment="0" applyProtection="0"/>
    <xf numFmtId="0" fontId="7" fillId="76" borderId="0" applyNumberFormat="0" applyBorder="0" applyAlignment="0" applyProtection="0"/>
    <xf numFmtId="0" fontId="7" fillId="63" borderId="0" applyNumberFormat="0" applyBorder="0" applyAlignment="0" applyProtection="0"/>
    <xf numFmtId="0" fontId="7" fillId="86" borderId="0" applyNumberFormat="0" applyBorder="0" applyAlignment="0" applyProtection="0"/>
    <xf numFmtId="0" fontId="7" fillId="75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7" fillId="0" borderId="0"/>
    <xf numFmtId="41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0" fontId="7" fillId="0" borderId="0"/>
    <xf numFmtId="41" fontId="124" fillId="0" borderId="0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63" borderId="0" applyNumberFormat="0" applyBorder="0" applyAlignment="0" applyProtection="0"/>
    <xf numFmtId="0" fontId="7" fillId="65" borderId="0" applyNumberFormat="0" applyBorder="0" applyAlignment="0" applyProtection="0"/>
    <xf numFmtId="0" fontId="7" fillId="66" borderId="0" applyNumberFormat="0" applyBorder="0" applyAlignment="0" applyProtection="0"/>
    <xf numFmtId="0" fontId="7" fillId="69" borderId="0" applyNumberFormat="0" applyBorder="0" applyAlignment="0" applyProtection="0"/>
    <xf numFmtId="0" fontId="7" fillId="75" borderId="0" applyNumberFormat="0" applyBorder="0" applyAlignment="0" applyProtection="0"/>
    <xf numFmtId="0" fontId="7" fillId="76" borderId="0" applyNumberFormat="0" applyBorder="0" applyAlignment="0" applyProtection="0"/>
    <xf numFmtId="0" fontId="7" fillId="78" borderId="0" applyNumberFormat="0" applyBorder="0" applyAlignment="0" applyProtection="0"/>
    <xf numFmtId="0" fontId="7" fillId="80" borderId="90" applyNumberFormat="0" applyFont="0" applyAlignment="0" applyProtection="0"/>
    <xf numFmtId="0" fontId="7" fillId="83" borderId="0" applyNumberFormat="0" applyBorder="0" applyAlignment="0" applyProtection="0"/>
    <xf numFmtId="0" fontId="7" fillId="85" borderId="0" applyNumberFormat="0" applyBorder="0" applyAlignment="0" applyProtection="0"/>
    <xf numFmtId="0" fontId="7" fillId="86" borderId="0" applyNumberFormat="0" applyBorder="0" applyAlignment="0" applyProtection="0"/>
    <xf numFmtId="0" fontId="7" fillId="0" borderId="0"/>
    <xf numFmtId="0" fontId="7" fillId="0" borderId="0"/>
    <xf numFmtId="0" fontId="7" fillId="87" borderId="0" applyNumberFormat="0" applyBorder="0" applyAlignment="0" applyProtection="0"/>
    <xf numFmtId="0" fontId="7" fillId="88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80" borderId="90" applyNumberFormat="0" applyFont="0" applyAlignment="0" applyProtection="0"/>
    <xf numFmtId="0" fontId="7" fillId="85" borderId="0" applyNumberFormat="0" applyBorder="0" applyAlignment="0" applyProtection="0"/>
    <xf numFmtId="0" fontId="7" fillId="66" borderId="0" applyNumberFormat="0" applyBorder="0" applyAlignment="0" applyProtection="0"/>
    <xf numFmtId="0" fontId="7" fillId="69" borderId="0" applyNumberFormat="0" applyBorder="0" applyAlignment="0" applyProtection="0"/>
    <xf numFmtId="0" fontId="7" fillId="78" borderId="0" applyNumberFormat="0" applyBorder="0" applyAlignment="0" applyProtection="0"/>
    <xf numFmtId="0" fontId="7" fillId="83" borderId="0" applyNumberFormat="0" applyBorder="0" applyAlignment="0" applyProtection="0"/>
    <xf numFmtId="0" fontId="7" fillId="88" borderId="0" applyNumberFormat="0" applyBorder="0" applyAlignment="0" applyProtection="0"/>
    <xf numFmtId="0" fontId="7" fillId="65" borderId="0" applyNumberFormat="0" applyBorder="0" applyAlignment="0" applyProtection="0"/>
    <xf numFmtId="0" fontId="7" fillId="87" borderId="0" applyNumberFormat="0" applyBorder="0" applyAlignment="0" applyProtection="0"/>
    <xf numFmtId="0" fontId="7" fillId="76" borderId="0" applyNumberFormat="0" applyBorder="0" applyAlignment="0" applyProtection="0"/>
    <xf numFmtId="0" fontId="7" fillId="63" borderId="0" applyNumberFormat="0" applyBorder="0" applyAlignment="0" applyProtection="0"/>
    <xf numFmtId="0" fontId="7" fillId="86" borderId="0" applyNumberFormat="0" applyBorder="0" applyAlignment="0" applyProtection="0"/>
    <xf numFmtId="0" fontId="7" fillId="75" borderId="0" applyNumberFormat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44" fontId="308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7" fillId="0" borderId="0"/>
    <xf numFmtId="0" fontId="308" fillId="0" borderId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55" fillId="85" borderId="0" applyNumberFormat="0" applyBorder="0" applyAlignment="0" applyProtection="0"/>
    <xf numFmtId="0" fontId="55" fillId="85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55" fillId="6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7" fillId="85" borderId="0" applyNumberFormat="0" applyBorder="0" applyAlignment="0" applyProtection="0"/>
    <xf numFmtId="0" fontId="55" fillId="85" borderId="0" applyNumberFormat="0" applyBorder="0" applyAlignment="0" applyProtection="0"/>
    <xf numFmtId="0" fontId="55" fillId="6" borderId="0" applyNumberFormat="0" applyBorder="0" applyAlignment="0" applyProtection="0"/>
    <xf numFmtId="0" fontId="55" fillId="85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55" fillId="69" borderId="0" applyNumberFormat="0" applyBorder="0" applyAlignment="0" applyProtection="0"/>
    <xf numFmtId="0" fontId="55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55" fillId="7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7" fillId="69" borderId="0" applyNumberFormat="0" applyBorder="0" applyAlignment="0" applyProtection="0"/>
    <xf numFmtId="0" fontId="55" fillId="69" borderId="0" applyNumberFormat="0" applyBorder="0" applyAlignment="0" applyProtection="0"/>
    <xf numFmtId="0" fontId="55" fillId="7" borderId="0" applyNumberFormat="0" applyBorder="0" applyAlignment="0" applyProtection="0"/>
    <xf numFmtId="0" fontId="55" fillId="69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55" fillId="83" borderId="0" applyNumberFormat="0" applyBorder="0" applyAlignment="0" applyProtection="0"/>
    <xf numFmtId="0" fontId="55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55" fillId="8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7" fillId="83" borderId="0" applyNumberFormat="0" applyBorder="0" applyAlignment="0" applyProtection="0"/>
    <xf numFmtId="0" fontId="55" fillId="83" borderId="0" applyNumberFormat="0" applyBorder="0" applyAlignment="0" applyProtection="0"/>
    <xf numFmtId="0" fontId="55" fillId="8" borderId="0" applyNumberFormat="0" applyBorder="0" applyAlignment="0" applyProtection="0"/>
    <xf numFmtId="0" fontId="55" fillId="83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65" borderId="0" applyNumberFormat="0" applyBorder="0" applyAlignment="0" applyProtection="0"/>
    <xf numFmtId="0" fontId="55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55" fillId="9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7" fillId="65" borderId="0" applyNumberFormat="0" applyBorder="0" applyAlignment="0" applyProtection="0"/>
    <xf numFmtId="0" fontId="55" fillId="65" borderId="0" applyNumberFormat="0" applyBorder="0" applyAlignment="0" applyProtection="0"/>
    <xf numFmtId="0" fontId="55" fillId="9" borderId="0" applyNumberFormat="0" applyBorder="0" applyAlignment="0" applyProtection="0"/>
    <xf numFmtId="0" fontId="55" fillId="65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10" borderId="0" applyNumberFormat="0" applyBorder="0" applyAlignment="0" applyProtection="0"/>
    <xf numFmtId="0" fontId="55" fillId="10" borderId="0" applyNumberFormat="0" applyBorder="0" applyAlignment="0" applyProtection="0"/>
    <xf numFmtId="0" fontId="55" fillId="76" borderId="0" applyNumberFormat="0" applyBorder="0" applyAlignment="0" applyProtection="0"/>
    <xf numFmtId="0" fontId="55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55" fillId="10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7" fillId="76" borderId="0" applyNumberFormat="0" applyBorder="0" applyAlignment="0" applyProtection="0"/>
    <xf numFmtId="0" fontId="55" fillId="76" borderId="0" applyNumberFormat="0" applyBorder="0" applyAlignment="0" applyProtection="0"/>
    <xf numFmtId="0" fontId="55" fillId="10" borderId="0" applyNumberFormat="0" applyBorder="0" applyAlignment="0" applyProtection="0"/>
    <xf numFmtId="0" fontId="55" fillId="7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11" borderId="0" applyNumberFormat="0" applyBorder="0" applyAlignment="0" applyProtection="0"/>
    <xf numFmtId="0" fontId="55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55" fillId="11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7" fillId="86" borderId="0" applyNumberFormat="0" applyBorder="0" applyAlignment="0" applyProtection="0"/>
    <xf numFmtId="0" fontId="55" fillId="86" borderId="0" applyNumberFormat="0" applyBorder="0" applyAlignment="0" applyProtection="0"/>
    <xf numFmtId="0" fontId="55" fillId="11" borderId="0" applyNumberFormat="0" applyBorder="0" applyAlignment="0" applyProtection="0"/>
    <xf numFmtId="0" fontId="55" fillId="8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66" borderId="0" applyNumberFormat="0" applyBorder="0" applyAlignment="0" applyProtection="0"/>
    <xf numFmtId="0" fontId="55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55" fillId="12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7" fillId="66" borderId="0" applyNumberFormat="0" applyBorder="0" applyAlignment="0" applyProtection="0"/>
    <xf numFmtId="0" fontId="55" fillId="66" borderId="0" applyNumberFormat="0" applyBorder="0" applyAlignment="0" applyProtection="0"/>
    <xf numFmtId="0" fontId="55" fillId="12" borderId="0" applyNumberFormat="0" applyBorder="0" applyAlignment="0" applyProtection="0"/>
    <xf numFmtId="0" fontId="55" fillId="66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78" borderId="0" applyNumberFormat="0" applyBorder="0" applyAlignment="0" applyProtection="0"/>
    <xf numFmtId="0" fontId="55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55" fillId="13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7" fillId="78" borderId="0" applyNumberFormat="0" applyBorder="0" applyAlignment="0" applyProtection="0"/>
    <xf numFmtId="0" fontId="55" fillId="78" borderId="0" applyNumberFormat="0" applyBorder="0" applyAlignment="0" applyProtection="0"/>
    <xf numFmtId="0" fontId="55" fillId="13" borderId="0" applyNumberFormat="0" applyBorder="0" applyAlignment="0" applyProtection="0"/>
    <xf numFmtId="0" fontId="55" fillId="7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88" borderId="0" applyNumberFormat="0" applyBorder="0" applyAlignment="0" applyProtection="0"/>
    <xf numFmtId="0" fontId="55" fillId="8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55" fillId="14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7" fillId="88" borderId="0" applyNumberFormat="0" applyBorder="0" applyAlignment="0" applyProtection="0"/>
    <xf numFmtId="0" fontId="55" fillId="88" borderId="0" applyNumberFormat="0" applyBorder="0" applyAlignment="0" applyProtection="0"/>
    <xf numFmtId="0" fontId="55" fillId="14" borderId="0" applyNumberFormat="0" applyBorder="0" applyAlignment="0" applyProtection="0"/>
    <xf numFmtId="0" fontId="55" fillId="88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87" borderId="0" applyNumberFormat="0" applyBorder="0" applyAlignment="0" applyProtection="0"/>
    <xf numFmtId="0" fontId="55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55" fillId="9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7" fillId="87" borderId="0" applyNumberFormat="0" applyBorder="0" applyAlignment="0" applyProtection="0"/>
    <xf numFmtId="0" fontId="55" fillId="87" borderId="0" applyNumberFormat="0" applyBorder="0" applyAlignment="0" applyProtection="0"/>
    <xf numFmtId="0" fontId="55" fillId="9" borderId="0" applyNumberFormat="0" applyBorder="0" applyAlignment="0" applyProtection="0"/>
    <xf numFmtId="0" fontId="55" fillId="87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12" borderId="0" applyNumberFormat="0" applyBorder="0" applyAlignment="0" applyProtection="0"/>
    <xf numFmtId="0" fontId="55" fillId="12" borderId="0" applyNumberFormat="0" applyBorder="0" applyAlignment="0" applyProtection="0"/>
    <xf numFmtId="0" fontId="55" fillId="63" borderId="0" applyNumberFormat="0" applyBorder="0" applyAlignment="0" applyProtection="0"/>
    <xf numFmtId="0" fontId="55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55" fillId="12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7" fillId="63" borderId="0" applyNumberFormat="0" applyBorder="0" applyAlignment="0" applyProtection="0"/>
    <xf numFmtId="0" fontId="55" fillId="63" borderId="0" applyNumberFormat="0" applyBorder="0" applyAlignment="0" applyProtection="0"/>
    <xf numFmtId="0" fontId="55" fillId="12" borderId="0" applyNumberFormat="0" applyBorder="0" applyAlignment="0" applyProtection="0"/>
    <xf numFmtId="0" fontId="55" fillId="63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75" borderId="0" applyNumberFormat="0" applyBorder="0" applyAlignment="0" applyProtection="0"/>
    <xf numFmtId="0" fontId="55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55" fillId="1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7" fillId="75" borderId="0" applyNumberFormat="0" applyBorder="0" applyAlignment="0" applyProtection="0"/>
    <xf numFmtId="0" fontId="55" fillId="75" borderId="0" applyNumberFormat="0" applyBorder="0" applyAlignment="0" applyProtection="0"/>
    <xf numFmtId="0" fontId="55" fillId="15" borderId="0" applyNumberFormat="0" applyBorder="0" applyAlignment="0" applyProtection="0"/>
    <xf numFmtId="0" fontId="55" fillId="75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6" borderId="0" applyNumberFormat="0" applyBorder="0" applyAlignment="0" applyProtection="0"/>
    <xf numFmtId="0" fontId="57" fillId="82" borderId="0" applyNumberFormat="0" applyBorder="0" applyAlignment="0" applyProtection="0"/>
    <xf numFmtId="0" fontId="57" fillId="82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16" borderId="0" applyNumberFormat="0" applyBorder="0" applyAlignment="0" applyProtection="0"/>
    <xf numFmtId="0" fontId="57" fillId="82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13" borderId="0" applyNumberFormat="0" applyBorder="0" applyAlignment="0" applyProtection="0"/>
    <xf numFmtId="0" fontId="57" fillId="84" borderId="0" applyNumberFormat="0" applyBorder="0" applyAlignment="0" applyProtection="0"/>
    <xf numFmtId="0" fontId="57" fillId="84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13" borderId="0" applyNumberFormat="0" applyBorder="0" applyAlignment="0" applyProtection="0"/>
    <xf numFmtId="0" fontId="57" fillId="84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14" borderId="0" applyNumberFormat="0" applyBorder="0" applyAlignment="0" applyProtection="0"/>
    <xf numFmtId="0" fontId="57" fillId="70" borderId="0" applyNumberFormat="0" applyBorder="0" applyAlignment="0" applyProtection="0"/>
    <xf numFmtId="0" fontId="57" fillId="70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14" borderId="0" applyNumberFormat="0" applyBorder="0" applyAlignment="0" applyProtection="0"/>
    <xf numFmtId="0" fontId="57" fillId="70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7" borderId="0" applyNumberFormat="0" applyBorder="0" applyAlignment="0" applyProtection="0"/>
    <xf numFmtId="0" fontId="57" fillId="89" borderId="0" applyNumberFormat="0" applyBorder="0" applyAlignment="0" applyProtection="0"/>
    <xf numFmtId="0" fontId="57" fillId="89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89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18" borderId="0" applyNumberFormat="0" applyBorder="0" applyAlignment="0" applyProtection="0"/>
    <xf numFmtId="0" fontId="57" fillId="62" borderId="0" applyNumberFormat="0" applyBorder="0" applyAlignment="0" applyProtection="0"/>
    <xf numFmtId="0" fontId="57" fillId="62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62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19" borderId="0" applyNumberFormat="0" applyBorder="0" applyAlignment="0" applyProtection="0"/>
    <xf numFmtId="0" fontId="57" fillId="60" borderId="0" applyNumberFormat="0" applyBorder="0" applyAlignment="0" applyProtection="0"/>
    <xf numFmtId="0" fontId="57" fillId="60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19" borderId="0" applyNumberFormat="0" applyBorder="0" applyAlignment="0" applyProtection="0"/>
    <xf numFmtId="0" fontId="57" fillId="6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20" borderId="0" applyNumberFormat="0" applyBorder="0" applyAlignment="0" applyProtection="0"/>
    <xf numFmtId="0" fontId="57" fillId="81" borderId="0" applyNumberFormat="0" applyBorder="0" applyAlignment="0" applyProtection="0"/>
    <xf numFmtId="0" fontId="57" fillId="81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20" borderId="0" applyNumberFormat="0" applyBorder="0" applyAlignment="0" applyProtection="0"/>
    <xf numFmtId="0" fontId="57" fillId="81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21" borderId="0" applyNumberFormat="0" applyBorder="0" applyAlignment="0" applyProtection="0"/>
    <xf numFmtId="0" fontId="57" fillId="79" borderId="0" applyNumberFormat="0" applyBorder="0" applyAlignment="0" applyProtection="0"/>
    <xf numFmtId="0" fontId="57" fillId="21" borderId="0" applyNumberFormat="0" applyBorder="0" applyAlignment="0" applyProtection="0"/>
    <xf numFmtId="0" fontId="57" fillId="79" borderId="0" applyNumberFormat="0" applyBorder="0" applyAlignment="0" applyProtection="0"/>
    <xf numFmtId="0" fontId="57" fillId="79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21" borderId="0" applyNumberFormat="0" applyBorder="0" applyAlignment="0" applyProtection="0"/>
    <xf numFmtId="0" fontId="57" fillId="79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22" borderId="0" applyNumberFormat="0" applyBorder="0" applyAlignment="0" applyProtection="0"/>
    <xf numFmtId="0" fontId="57" fillId="77" borderId="0" applyNumberFormat="0" applyBorder="0" applyAlignment="0" applyProtection="0"/>
    <xf numFmtId="0" fontId="57" fillId="77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22" borderId="0" applyNumberFormat="0" applyBorder="0" applyAlignment="0" applyProtection="0"/>
    <xf numFmtId="0" fontId="57" fillId="77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17" borderId="0" applyNumberFormat="0" applyBorder="0" applyAlignment="0" applyProtection="0"/>
    <xf numFmtId="0" fontId="57" fillId="91" borderId="0" applyNumberFormat="0" applyBorder="0" applyAlignment="0" applyProtection="0"/>
    <xf numFmtId="0" fontId="57" fillId="91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17" borderId="0" applyNumberFormat="0" applyBorder="0" applyAlignment="0" applyProtection="0"/>
    <xf numFmtId="0" fontId="57" fillId="91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18" borderId="0" applyNumberFormat="0" applyBorder="0" applyAlignment="0" applyProtection="0"/>
    <xf numFmtId="0" fontId="57" fillId="74" borderId="0" applyNumberFormat="0" applyBorder="0" applyAlignment="0" applyProtection="0"/>
    <xf numFmtId="0" fontId="57" fillId="18" borderId="0" applyNumberFormat="0" applyBorder="0" applyAlignment="0" applyProtection="0"/>
    <xf numFmtId="0" fontId="57" fillId="74" borderId="0" applyNumberFormat="0" applyBorder="0" applyAlignment="0" applyProtection="0"/>
    <xf numFmtId="0" fontId="57" fillId="74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18" borderId="0" applyNumberFormat="0" applyBorder="0" applyAlignment="0" applyProtection="0"/>
    <xf numFmtId="0" fontId="57" fillId="74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23" borderId="0" applyNumberFormat="0" applyBorder="0" applyAlignment="0" applyProtection="0"/>
    <xf numFmtId="0" fontId="57" fillId="71" borderId="0" applyNumberFormat="0" applyBorder="0" applyAlignment="0" applyProtection="0"/>
    <xf numFmtId="0" fontId="57" fillId="71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23" borderId="0" applyNumberFormat="0" applyBorder="0" applyAlignment="0" applyProtection="0"/>
    <xf numFmtId="0" fontId="57" fillId="71" borderId="0" applyNumberFormat="0" applyBorder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08" fillId="2" borderId="10" applyNumberFormat="0" applyFont="0" applyBorder="0" applyAlignment="0" applyProtection="0"/>
    <xf numFmtId="0" fontId="345" fillId="90" borderId="0" applyNumberFormat="0" applyBorder="0" applyAlignment="0" applyProtection="0"/>
    <xf numFmtId="0" fontId="345" fillId="90" borderId="0" applyNumberFormat="0" applyBorder="0" applyAlignment="0" applyProtection="0"/>
    <xf numFmtId="0" fontId="345" fillId="90" borderId="0" applyNumberFormat="0" applyBorder="0" applyAlignment="0" applyProtection="0"/>
    <xf numFmtId="0" fontId="345" fillId="90" borderId="0" applyNumberFormat="0" applyBorder="0" applyAlignment="0" applyProtection="0"/>
    <xf numFmtId="0" fontId="66" fillId="7" borderId="0" applyNumberFormat="0" applyBorder="0" applyAlignment="0" applyProtection="0"/>
    <xf numFmtId="0" fontId="345" fillId="90" borderId="0" applyNumberFormat="0" applyBorder="0" applyAlignment="0" applyProtection="0"/>
    <xf numFmtId="0" fontId="66" fillId="7" borderId="0" applyNumberFormat="0" applyBorder="0" applyAlignment="0" applyProtection="0"/>
    <xf numFmtId="0" fontId="345" fillId="90" borderId="0" applyNumberFormat="0" applyBorder="0" applyAlignment="0" applyProtection="0"/>
    <xf numFmtId="0" fontId="345" fillId="90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66" fillId="7" borderId="0" applyNumberFormat="0" applyBorder="0" applyAlignment="0" applyProtection="0"/>
    <xf numFmtId="0" fontId="345" fillId="90" borderId="0" applyNumberFormat="0" applyBorder="0" applyAlignment="0" applyProtection="0"/>
    <xf numFmtId="0" fontId="46" fillId="2" borderId="12">
      <alignment horizontal="center"/>
    </xf>
    <xf numFmtId="0" fontId="346" fillId="67" borderId="85" applyNumberFormat="0" applyAlignment="0" applyProtection="0"/>
    <xf numFmtId="0" fontId="94" fillId="2" borderId="22" applyNumberFormat="0" applyAlignment="0" applyProtection="0"/>
    <xf numFmtId="0" fontId="346" fillId="67" borderId="85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346" fillId="67" borderId="85" applyNumberFormat="0" applyAlignment="0" applyProtection="0"/>
    <xf numFmtId="0" fontId="94" fillId="2" borderId="22" applyNumberFormat="0" applyAlignment="0" applyProtection="0"/>
    <xf numFmtId="0" fontId="346" fillId="67" borderId="85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346" fillId="67" borderId="85" applyNumberFormat="0" applyAlignment="0" applyProtection="0"/>
    <xf numFmtId="0" fontId="94" fillId="2" borderId="22" applyNumberFormat="0" applyAlignment="0" applyProtection="0"/>
    <xf numFmtId="0" fontId="346" fillId="67" borderId="85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346" fillId="67" borderId="85" applyNumberFormat="0" applyAlignment="0" applyProtection="0"/>
    <xf numFmtId="0" fontId="346" fillId="67" borderId="85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346" fillId="67" borderId="85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55" fillId="0" borderId="0" applyNumberFormat="0" applyFill="0" applyBorder="0" applyAlignment="0" applyProtection="0"/>
    <xf numFmtId="0" fontId="96" fillId="72" borderId="87" applyNumberFormat="0" applyAlignment="0" applyProtection="0"/>
    <xf numFmtId="0" fontId="96" fillId="72" borderId="87" applyNumberFormat="0" applyAlignment="0" applyProtection="0"/>
    <xf numFmtId="0" fontId="96" fillId="72" borderId="87" applyNumberFormat="0" applyAlignment="0" applyProtection="0"/>
    <xf numFmtId="0" fontId="96" fillId="72" borderId="87" applyNumberFormat="0" applyAlignment="0" applyProtection="0"/>
    <xf numFmtId="0" fontId="96" fillId="26" borderId="24" applyNumberFormat="0" applyAlignment="0" applyProtection="0"/>
    <xf numFmtId="0" fontId="96" fillId="72" borderId="87" applyNumberFormat="0" applyAlignment="0" applyProtection="0"/>
    <xf numFmtId="0" fontId="96" fillId="26" borderId="24" applyNumberFormat="0" applyAlignment="0" applyProtection="0"/>
    <xf numFmtId="0" fontId="96" fillId="72" borderId="87" applyNumberFormat="0" applyAlignment="0" applyProtection="0"/>
    <xf numFmtId="0" fontId="96" fillId="72" borderId="87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26" borderId="24" applyNumberFormat="0" applyAlignment="0" applyProtection="0"/>
    <xf numFmtId="0" fontId="96" fillId="72" borderId="87" applyNumberFormat="0" applyAlignment="0" applyProtection="0"/>
    <xf numFmtId="41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328" fillId="0" borderId="0" applyNumberFormat="0" applyFill="0" applyBorder="0" applyAlignment="0" applyProtection="0"/>
    <xf numFmtId="0" fontId="55" fillId="0" borderId="14" applyNumberFormat="0" applyFill="0" applyAlignment="0" applyProtection="0"/>
    <xf numFmtId="0" fontId="55" fillId="0" borderId="69" applyNumberFormat="0" applyFill="0" applyAlignment="0" applyProtection="0"/>
    <xf numFmtId="42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0" fontId="83" fillId="2" borderId="28">
      <alignment horizontal="center"/>
    </xf>
    <xf numFmtId="0" fontId="83" fillId="2" borderId="28">
      <alignment horizontal="center"/>
    </xf>
    <xf numFmtId="0" fontId="83" fillId="2" borderId="28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83" fillId="2" borderId="9">
      <alignment horizontal="right"/>
    </xf>
    <xf numFmtId="0" fontId="83" fillId="2" borderId="9">
      <alignment horizontal="right"/>
    </xf>
    <xf numFmtId="0" fontId="83" fillId="2" borderId="9">
      <alignment horizontal="right"/>
    </xf>
    <xf numFmtId="14" fontId="56" fillId="0" borderId="0" applyFill="0" applyBorder="0" applyAlignment="0"/>
    <xf numFmtId="14" fontId="56" fillId="0" borderId="0" applyFill="0" applyBorder="0" applyAlignment="0"/>
    <xf numFmtId="14" fontId="56" fillId="0" borderId="0" applyFill="0" applyBorder="0" applyAlignment="0"/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286" fillId="0" borderId="9" applyNumberFormat="0" applyBorder="0" applyAlignment="0">
      <protection locked="0"/>
    </xf>
    <xf numFmtId="0" fontId="347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47" fillId="0" borderId="0" applyNumberFormat="0" applyFill="0" applyBorder="0" applyAlignment="0" applyProtection="0"/>
    <xf numFmtId="0" fontId="348" fillId="64" borderId="0" applyNumberFormat="0" applyBorder="0" applyAlignment="0" applyProtection="0"/>
    <xf numFmtId="0" fontId="348" fillId="64" borderId="0" applyNumberFormat="0" applyBorder="0" applyAlignment="0" applyProtection="0"/>
    <xf numFmtId="0" fontId="348" fillId="64" borderId="0" applyNumberFormat="0" applyBorder="0" applyAlignment="0" applyProtection="0"/>
    <xf numFmtId="0" fontId="348" fillId="64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348" fillId="64" borderId="0" applyNumberFormat="0" applyBorder="0" applyAlignment="0" applyProtection="0"/>
    <xf numFmtId="0" fontId="348" fillId="64" borderId="0" applyNumberFormat="0" applyBorder="0" applyAlignment="0" applyProtection="0"/>
    <xf numFmtId="0" fontId="130" fillId="8" borderId="0" applyNumberFormat="0" applyBorder="0" applyAlignment="0" applyProtection="0"/>
    <xf numFmtId="0" fontId="348" fillId="64" borderId="0" applyNumberFormat="0" applyBorder="0" applyAlignment="0" applyProtection="0"/>
    <xf numFmtId="0" fontId="348" fillId="64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348" fillId="64" borderId="0" applyNumberFormat="0" applyBorder="0" applyAlignment="0" applyProtection="0"/>
    <xf numFmtId="0" fontId="41" fillId="26" borderId="28" applyAlignment="0" applyProtection="0"/>
    <xf numFmtId="0" fontId="41" fillId="26" borderId="28" applyAlignment="0" applyProtection="0"/>
    <xf numFmtId="0" fontId="41" fillId="26" borderId="28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49" fillId="0" borderId="89" applyNumberFormat="0" applyFill="0" applyAlignment="0" applyProtection="0"/>
    <xf numFmtId="0" fontId="138" fillId="0" borderId="37" applyNumberFormat="0" applyFill="0" applyAlignment="0" applyProtection="0"/>
    <xf numFmtId="0" fontId="349" fillId="0" borderId="89" applyNumberFormat="0" applyFill="0" applyAlignment="0" applyProtection="0"/>
    <xf numFmtId="0" fontId="349" fillId="0" borderId="89" applyNumberFormat="0" applyFill="0" applyAlignment="0" applyProtection="0"/>
    <xf numFmtId="0" fontId="349" fillId="0" borderId="89" applyNumberFormat="0" applyFill="0" applyAlignment="0" applyProtection="0"/>
    <xf numFmtId="0" fontId="313" fillId="0" borderId="72" applyNumberFormat="0" applyFill="0" applyAlignment="0" applyProtection="0"/>
    <xf numFmtId="0" fontId="349" fillId="0" borderId="89" applyNumberFormat="0" applyFill="0" applyAlignment="0" applyProtection="0"/>
    <xf numFmtId="0" fontId="138" fillId="0" borderId="37" applyNumberFormat="0" applyFill="0" applyAlignment="0" applyProtection="0"/>
    <xf numFmtId="0" fontId="349" fillId="0" borderId="89" applyNumberFormat="0" applyFill="0" applyAlignment="0" applyProtection="0"/>
    <xf numFmtId="0" fontId="349" fillId="0" borderId="89" applyNumberFormat="0" applyFill="0" applyAlignment="0" applyProtection="0"/>
    <xf numFmtId="0" fontId="350" fillId="0" borderId="86" applyNumberFormat="0" applyFill="0" applyAlignment="0" applyProtection="0"/>
    <xf numFmtId="0" fontId="139" fillId="0" borderId="38" applyNumberFormat="0" applyFill="0" applyAlignment="0" applyProtection="0"/>
    <xf numFmtId="0" fontId="350" fillId="0" borderId="86" applyNumberFormat="0" applyFill="0" applyAlignment="0" applyProtection="0"/>
    <xf numFmtId="0" fontId="350" fillId="0" borderId="86" applyNumberFormat="0" applyFill="0" applyAlignment="0" applyProtection="0"/>
    <xf numFmtId="0" fontId="350" fillId="0" borderId="86" applyNumberFormat="0" applyFill="0" applyAlignment="0" applyProtection="0"/>
    <xf numFmtId="0" fontId="314" fillId="0" borderId="73" applyNumberFormat="0" applyFill="0" applyAlignment="0" applyProtection="0"/>
    <xf numFmtId="0" fontId="350" fillId="0" borderId="86" applyNumberFormat="0" applyFill="0" applyAlignment="0" applyProtection="0"/>
    <xf numFmtId="0" fontId="139" fillId="0" borderId="38" applyNumberFormat="0" applyFill="0" applyAlignment="0" applyProtection="0"/>
    <xf numFmtId="0" fontId="350" fillId="0" borderId="86" applyNumberFormat="0" applyFill="0" applyAlignment="0" applyProtection="0"/>
    <xf numFmtId="0" fontId="350" fillId="0" borderId="86" applyNumberFormat="0" applyFill="0" applyAlignment="0" applyProtection="0"/>
    <xf numFmtId="0" fontId="351" fillId="0" borderId="88" applyNumberFormat="0" applyFill="0" applyAlignment="0" applyProtection="0"/>
    <xf numFmtId="0" fontId="140" fillId="0" borderId="39" applyNumberFormat="0" applyFill="0" applyAlignment="0" applyProtection="0"/>
    <xf numFmtId="0" fontId="351" fillId="0" borderId="88" applyNumberFormat="0" applyFill="0" applyAlignment="0" applyProtection="0"/>
    <xf numFmtId="0" fontId="351" fillId="0" borderId="88" applyNumberFormat="0" applyFill="0" applyAlignment="0" applyProtection="0"/>
    <xf numFmtId="0" fontId="351" fillId="0" borderId="88" applyNumberFormat="0" applyFill="0" applyAlignment="0" applyProtection="0"/>
    <xf numFmtId="0" fontId="315" fillId="0" borderId="74" applyNumberFormat="0" applyFill="0" applyAlignment="0" applyProtection="0"/>
    <xf numFmtId="0" fontId="351" fillId="0" borderId="88" applyNumberFormat="0" applyFill="0" applyAlignment="0" applyProtection="0"/>
    <xf numFmtId="0" fontId="140" fillId="0" borderId="39" applyNumberFormat="0" applyFill="0" applyAlignment="0" applyProtection="0"/>
    <xf numFmtId="0" fontId="351" fillId="0" borderId="88" applyNumberFormat="0" applyFill="0" applyAlignment="0" applyProtection="0"/>
    <xf numFmtId="0" fontId="351" fillId="0" borderId="88" applyNumberFormat="0" applyFill="0" applyAlignment="0" applyProtection="0"/>
    <xf numFmtId="0" fontId="35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1" fillId="0" borderId="0" applyNumberFormat="0" applyFill="0" applyBorder="0" applyAlignment="0" applyProtection="0"/>
    <xf numFmtId="0" fontId="351" fillId="0" borderId="0" applyNumberFormat="0" applyFill="0" applyBorder="0" applyAlignment="0" applyProtection="0"/>
    <xf numFmtId="0" fontId="351" fillId="0" borderId="0" applyNumberFormat="0" applyFill="0" applyBorder="0" applyAlignment="0" applyProtection="0"/>
    <xf numFmtId="0" fontId="315" fillId="0" borderId="0" applyNumberFormat="0" applyFill="0" applyBorder="0" applyAlignment="0" applyProtection="0"/>
    <xf numFmtId="0" fontId="351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351" fillId="0" borderId="0" applyNumberFormat="0" applyFill="0" applyBorder="0" applyAlignment="0" applyProtection="0"/>
    <xf numFmtId="0" fontId="351" fillId="0" borderId="0" applyNumberFormat="0" applyFill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52" fillId="11" borderId="85" applyNumberFormat="0" applyAlignment="0" applyProtection="0"/>
    <xf numFmtId="0" fontId="266" fillId="11" borderId="22" applyNumberFormat="0" applyAlignment="0" applyProtection="0"/>
    <xf numFmtId="0" fontId="266" fillId="11" borderId="22" applyNumberFormat="0" applyAlignment="0" applyProtection="0"/>
    <xf numFmtId="0" fontId="352" fillId="11" borderId="85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352" fillId="11" borderId="85" applyNumberFormat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310" fillId="11" borderId="22" applyNumberFormat="0" applyAlignment="0" applyProtection="0"/>
    <xf numFmtId="0" fontId="352" fillId="11" borderId="85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353" fillId="0" borderId="91" applyNumberFormat="0" applyFill="0" applyAlignment="0" applyProtection="0"/>
    <xf numFmtId="0" fontId="353" fillId="0" borderId="91" applyNumberFormat="0" applyFill="0" applyAlignment="0" applyProtection="0"/>
    <xf numFmtId="0" fontId="353" fillId="0" borderId="91" applyNumberFormat="0" applyFill="0" applyAlignment="0" applyProtection="0"/>
    <xf numFmtId="0" fontId="353" fillId="0" borderId="91" applyNumberFormat="0" applyFill="0" applyAlignment="0" applyProtection="0"/>
    <xf numFmtId="0" fontId="159" fillId="0" borderId="46" applyNumberFormat="0" applyFill="0" applyAlignment="0" applyProtection="0"/>
    <xf numFmtId="0" fontId="353" fillId="0" borderId="91" applyNumberFormat="0" applyFill="0" applyAlignment="0" applyProtection="0"/>
    <xf numFmtId="0" fontId="353" fillId="0" borderId="91" applyNumberFormat="0" applyFill="0" applyAlignment="0" applyProtection="0"/>
    <xf numFmtId="0" fontId="354" fillId="73" borderId="0" applyNumberFormat="0" applyBorder="0" applyAlignment="0" applyProtection="0"/>
    <xf numFmtId="0" fontId="354" fillId="73" borderId="0" applyNumberFormat="0" applyBorder="0" applyAlignment="0" applyProtection="0"/>
    <xf numFmtId="0" fontId="354" fillId="73" borderId="0" applyNumberFormat="0" applyBorder="0" applyAlignment="0" applyProtection="0"/>
    <xf numFmtId="0" fontId="163" fillId="3" borderId="0" applyNumberFormat="0" applyBorder="0" applyAlignment="0" applyProtection="0"/>
    <xf numFmtId="0" fontId="354" fillId="73" borderId="0" applyNumberFormat="0" applyBorder="0" applyAlignment="0" applyProtection="0"/>
    <xf numFmtId="0" fontId="163" fillId="3" borderId="0" applyNumberFormat="0" applyBorder="0" applyAlignment="0" applyProtection="0"/>
    <xf numFmtId="0" fontId="354" fillId="73" borderId="0" applyNumberFormat="0" applyBorder="0" applyAlignment="0" applyProtection="0"/>
    <xf numFmtId="0" fontId="354" fillId="73" borderId="0" applyNumberFormat="0" applyBorder="0" applyAlignment="0" applyProtection="0"/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163" fillId="3" borderId="0" applyNumberFormat="0" applyBorder="0" applyAlignment="0" applyProtection="0"/>
    <xf numFmtId="0" fontId="354" fillId="73" borderId="0" applyNumberFormat="0" applyBorder="0" applyAlignment="0" applyProtection="0"/>
    <xf numFmtId="0" fontId="354" fillId="7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7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7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24" fillId="0" borderId="0"/>
    <xf numFmtId="0" fontId="308" fillId="0" borderId="0"/>
    <xf numFmtId="0" fontId="55" fillId="4" borderId="90" applyNumberFormat="0" applyFont="0" applyAlignment="0" applyProtection="0"/>
    <xf numFmtId="0" fontId="55" fillId="4" borderId="90" applyNumberFormat="0" applyFont="0" applyAlignment="0" applyProtection="0"/>
    <xf numFmtId="0" fontId="55" fillId="4" borderId="90" applyNumberFormat="0" applyFont="0" applyAlignment="0" applyProtection="0"/>
    <xf numFmtId="0" fontId="308" fillId="4" borderId="90" applyNumberFormat="0" applyFont="0" applyAlignment="0" applyProtection="0"/>
    <xf numFmtId="0" fontId="308" fillId="4" borderId="90" applyNumberFormat="0" applyFont="0" applyAlignment="0" applyProtection="0"/>
    <xf numFmtId="0" fontId="308" fillId="4" borderId="90" applyNumberFormat="0" applyFont="0" applyAlignment="0" applyProtection="0"/>
    <xf numFmtId="0" fontId="55" fillId="4" borderId="90" applyNumberFormat="0" applyFont="0" applyAlignment="0" applyProtection="0"/>
    <xf numFmtId="0" fontId="126" fillId="4" borderId="47" applyNumberFormat="0" applyFont="0" applyAlignment="0" applyProtection="0"/>
    <xf numFmtId="0" fontId="55" fillId="4" borderId="90" applyNumberFormat="0" applyFont="0" applyAlignment="0" applyProtection="0"/>
    <xf numFmtId="0" fontId="55" fillId="4" borderId="90" applyNumberFormat="0" applyFont="0" applyAlignment="0" applyProtection="0"/>
    <xf numFmtId="0" fontId="7" fillId="80" borderId="90" applyNumberFormat="0" applyFont="0" applyAlignment="0" applyProtection="0"/>
    <xf numFmtId="0" fontId="7" fillId="80" borderId="90" applyNumberFormat="0" applyFont="0" applyAlignment="0" applyProtection="0"/>
    <xf numFmtId="0" fontId="126" fillId="4" borderId="47" applyNumberFormat="0" applyFont="0" applyAlignment="0" applyProtection="0"/>
    <xf numFmtId="0" fontId="7" fillId="80" borderId="90" applyNumberFormat="0" applyFont="0" applyAlignment="0" applyProtection="0"/>
    <xf numFmtId="0" fontId="7" fillId="80" borderId="90" applyNumberFormat="0" applyFont="0" applyAlignment="0" applyProtection="0"/>
    <xf numFmtId="0" fontId="7" fillId="80" borderId="90" applyNumberFormat="0" applyFont="0" applyAlignment="0" applyProtection="0"/>
    <xf numFmtId="0" fontId="7" fillId="80" borderId="90" applyNumberFormat="0" applyFont="0" applyAlignment="0" applyProtection="0"/>
    <xf numFmtId="0" fontId="55" fillId="4" borderId="90" applyNumberFormat="0" applyFont="0" applyAlignment="0" applyProtection="0"/>
    <xf numFmtId="0" fontId="126" fillId="4" borderId="47" applyNumberFormat="0" applyFont="0" applyAlignment="0" applyProtection="0"/>
    <xf numFmtId="0" fontId="55" fillId="4" borderId="90" applyNumberFormat="0" applyFont="0" applyAlignment="0" applyProtection="0"/>
    <xf numFmtId="0" fontId="312" fillId="2" borderId="49" applyNumberFormat="0" applyAlignment="0" applyProtection="0"/>
    <xf numFmtId="0" fontId="355" fillId="67" borderId="83" applyNumberFormat="0" applyAlignment="0" applyProtection="0"/>
    <xf numFmtId="0" fontId="355" fillId="67" borderId="83" applyNumberFormat="0" applyAlignment="0" applyProtection="0"/>
    <xf numFmtId="0" fontId="269" fillId="2" borderId="49" applyNumberFormat="0" applyAlignment="0" applyProtection="0"/>
    <xf numFmtId="0" fontId="269" fillId="2" borderId="49" applyNumberFormat="0" applyAlignment="0" applyProtection="0"/>
    <xf numFmtId="0" fontId="355" fillId="67" borderId="83" applyNumberFormat="0" applyAlignment="0" applyProtection="0"/>
    <xf numFmtId="0" fontId="355" fillId="67" borderId="83" applyNumberFormat="0" applyAlignment="0" applyProtection="0"/>
    <xf numFmtId="0" fontId="355" fillId="67" borderId="83" applyNumberFormat="0" applyAlignment="0" applyProtection="0"/>
    <xf numFmtId="0" fontId="312" fillId="2" borderId="49" applyNumberFormat="0" applyAlignment="0" applyProtection="0"/>
    <xf numFmtId="0" fontId="355" fillId="67" borderId="83" applyNumberFormat="0" applyAlignment="0" applyProtection="0"/>
    <xf numFmtId="0" fontId="312" fillId="2" borderId="49" applyNumberFormat="0" applyAlignment="0" applyProtection="0"/>
    <xf numFmtId="0" fontId="355" fillId="67" borderId="83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5" fillId="67" borderId="83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5" fillId="67" borderId="83" applyNumberFormat="0" applyAlignment="0" applyProtection="0"/>
    <xf numFmtId="297" fontId="308" fillId="0" borderId="0"/>
    <xf numFmtId="0" fontId="312" fillId="2" borderId="49" applyNumberFormat="0" applyAlignment="0" applyProtection="0"/>
    <xf numFmtId="0" fontId="355" fillId="67" borderId="83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5" fillId="67" borderId="83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55" fillId="67" borderId="83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9" fontId="30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56" fillId="12" borderId="0" applyNumberFormat="0" applyProtection="0">
      <alignment horizontal="left" vertical="center"/>
    </xf>
    <xf numFmtId="0" fontId="56" fillId="43" borderId="0" applyNumberFormat="0" applyProtection="0">
      <alignment horizontal="lef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0" fontId="192" fillId="1" borderId="28" applyNumberFormat="0" applyFont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202" fontId="48" fillId="0" borderId="28" applyFill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204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169" fontId="48" fillId="0" borderId="28" applyFont="0" applyFill="0" applyAlignment="0" applyProtection="0"/>
    <xf numFmtId="0" fontId="56" fillId="0" borderId="0" applyNumberFormat="0" applyFill="0" applyBorder="0" applyProtection="0">
      <alignment vertical="top"/>
    </xf>
    <xf numFmtId="0" fontId="56" fillId="0" borderId="0" applyNumberFormat="0" applyFill="0" applyBorder="0" applyProtection="0">
      <alignment vertical="top"/>
    </xf>
    <xf numFmtId="0" fontId="56" fillId="0" borderId="0" applyNumberFormat="0" applyFill="0" applyBorder="0" applyProtection="0">
      <alignment vertical="top"/>
    </xf>
    <xf numFmtId="0" fontId="109" fillId="6" borderId="28" applyNumberFormat="0"/>
    <xf numFmtId="0" fontId="109" fillId="6" borderId="28" applyNumberFormat="0"/>
    <xf numFmtId="0" fontId="109" fillId="6" borderId="28" applyNumberFormat="0"/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left" vertical="top"/>
    </xf>
    <xf numFmtId="0" fontId="302" fillId="0" borderId="28" applyNumberFormat="0" applyProtection="0">
      <alignment horizontal="right" vertical="top"/>
    </xf>
    <xf numFmtId="0" fontId="302" fillId="0" borderId="28" applyNumberFormat="0" applyProtection="0">
      <alignment horizontal="right" vertical="top"/>
    </xf>
    <xf numFmtId="0" fontId="302" fillId="0" borderId="28" applyNumberFormat="0" applyProtection="0">
      <alignment horizontal="right" vertical="top"/>
    </xf>
    <xf numFmtId="0" fontId="299" fillId="0" borderId="28" applyNumberFormat="0" applyFill="0" applyAlignment="0" applyProtection="0"/>
    <xf numFmtId="0" fontId="299" fillId="0" borderId="28" applyNumberFormat="0" applyFill="0" applyAlignment="0" applyProtection="0"/>
    <xf numFmtId="0" fontId="299" fillId="0" borderId="28" applyNumberFormat="0" applyFill="0" applyAlignment="0" applyProtection="0"/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49" fontId="56" fillId="0" borderId="0" applyFill="0" applyBorder="0" applyAlignment="0"/>
    <xf numFmtId="49" fontId="56" fillId="0" borderId="0" applyFill="0" applyBorder="0" applyAlignment="0"/>
    <xf numFmtId="49" fontId="56" fillId="0" borderId="0" applyFill="0" applyBorder="0" applyAlignment="0"/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356" fillId="0" borderId="0" applyNumberFormat="0" applyFill="0" applyBorder="0" applyAlignment="0" applyProtection="0"/>
    <xf numFmtId="0" fontId="170" fillId="51" borderId="0" applyNumberFormat="0">
      <alignment horizontal="left"/>
    </xf>
    <xf numFmtId="0" fontId="356" fillId="0" borderId="0" applyNumberFormat="0" applyFill="0" applyBorder="0" applyAlignment="0" applyProtection="0"/>
    <xf numFmtId="0" fontId="170" fillId="51" borderId="0" applyNumberFormat="0">
      <alignment horizontal="left"/>
    </xf>
    <xf numFmtId="0" fontId="356" fillId="0" borderId="0" applyNumberFormat="0" applyFill="0" applyBorder="0" applyAlignment="0" applyProtection="0"/>
    <xf numFmtId="0" fontId="356" fillId="0" borderId="0" applyNumberFormat="0" applyFill="0" applyBorder="0" applyAlignment="0" applyProtection="0"/>
    <xf numFmtId="0" fontId="356" fillId="0" borderId="0" applyNumberFormat="0" applyFill="0" applyBorder="0" applyAlignment="0" applyProtection="0"/>
    <xf numFmtId="0" fontId="170" fillId="51" borderId="0" applyNumberFormat="0">
      <alignment horizontal="left"/>
    </xf>
    <xf numFmtId="0" fontId="356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356" fillId="0" borderId="0" applyNumberFormat="0" applyFill="0" applyBorder="0" applyAlignment="0" applyProtection="0"/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328" fillId="0" borderId="84" applyNumberFormat="0" applyFill="0" applyAlignment="0" applyProtection="0"/>
    <xf numFmtId="0" fontId="257" fillId="0" borderId="67" applyNumberFormat="0" applyFill="0" applyAlignment="0" applyProtection="0"/>
    <xf numFmtId="0" fontId="328" fillId="0" borderId="84" applyNumberFormat="0" applyFill="0" applyAlignment="0" applyProtection="0"/>
    <xf numFmtId="0" fontId="257" fillId="0" borderId="67" applyNumberFormat="0" applyFill="0" applyAlignment="0" applyProtection="0"/>
    <xf numFmtId="0" fontId="328" fillId="0" borderId="84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01" fillId="5" borderId="0" applyNumberFormat="0" applyFont="0" applyFill="0" applyBorder="0" applyProtection="0"/>
    <xf numFmtId="0" fontId="328" fillId="0" borderId="84" applyNumberFormat="0" applyFill="0" applyAlignment="0" applyProtection="0"/>
    <xf numFmtId="0" fontId="328" fillId="0" borderId="84" applyNumberFormat="0" applyFill="0" applyAlignment="0" applyProtection="0"/>
    <xf numFmtId="0" fontId="328" fillId="0" borderId="84" applyNumberFormat="0" applyFill="0" applyAlignment="0" applyProtection="0"/>
    <xf numFmtId="0" fontId="117" fillId="0" borderId="60">
      <protection locked="0"/>
    </xf>
    <xf numFmtId="0" fontId="328" fillId="0" borderId="84" applyNumberFormat="0" applyFill="0" applyAlignment="0" applyProtection="0"/>
    <xf numFmtId="0" fontId="328" fillId="0" borderId="67" applyNumberFormat="0" applyFill="0" applyAlignment="0" applyProtection="0"/>
    <xf numFmtId="0" fontId="328" fillId="0" borderId="84" applyNumberFormat="0" applyFill="0" applyAlignment="0" applyProtection="0"/>
    <xf numFmtId="0" fontId="328" fillId="0" borderId="84" applyNumberFormat="0" applyFill="0" applyAlignment="0" applyProtection="0"/>
    <xf numFmtId="0" fontId="101" fillId="5" borderId="0" applyNumberFormat="0" applyFont="0" applyFill="0" applyBorder="0" applyProtection="0"/>
    <xf numFmtId="0" fontId="328" fillId="0" borderId="84" applyNumberFormat="0" applyFill="0" applyAlignment="0" applyProtection="0"/>
    <xf numFmtId="0" fontId="117" fillId="0" borderId="60">
      <protection locked="0"/>
    </xf>
    <xf numFmtId="0" fontId="328" fillId="0" borderId="84" applyNumberFormat="0" applyFill="0" applyAlignment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328" fillId="0" borderId="84" applyNumberFormat="0" applyFill="0" applyAlignment="0" applyProtection="0"/>
    <xf numFmtId="0" fontId="328" fillId="0" borderId="67" applyNumberFormat="0" applyFill="0" applyAlignment="0" applyProtection="0"/>
    <xf numFmtId="0" fontId="328" fillId="0" borderId="84" applyNumberFormat="0" applyFill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3" fillId="0" borderId="0"/>
    <xf numFmtId="0" fontId="324" fillId="0" borderId="0"/>
    <xf numFmtId="0" fontId="323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46" fillId="2" borderId="12">
      <alignment horizont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8" fontId="287" fillId="0" borderId="35"/>
    <xf numFmtId="0" fontId="46" fillId="4" borderId="9" applyNumberFormat="0" applyBorder="0" applyAlignment="0" applyProtection="0"/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14" fontId="308" fillId="12" borderId="43">
      <protection locked="0"/>
    </xf>
    <xf numFmtId="0" fontId="308" fillId="12" borderId="43">
      <protection locked="0"/>
    </xf>
    <xf numFmtId="0" fontId="308" fillId="12" borderId="43">
      <alignment horizontal="center"/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308" fillId="34" borderId="43">
      <protection locked="0"/>
    </xf>
    <xf numFmtId="10" fontId="308" fillId="12" borderId="43">
      <protection locked="0"/>
    </xf>
    <xf numFmtId="10" fontId="308" fillId="12" borderId="43">
      <alignment horizontal="center"/>
      <protection locked="0"/>
    </xf>
    <xf numFmtId="10" fontId="308" fillId="12" borderId="43">
      <protection locked="0"/>
    </xf>
    <xf numFmtId="0" fontId="308" fillId="12" borderId="43" applyNumberFormat="0">
      <alignment horizontal="center"/>
      <protection locked="0"/>
    </xf>
    <xf numFmtId="0" fontId="308" fillId="12" borderId="43">
      <protection locked="0"/>
    </xf>
    <xf numFmtId="0" fontId="308" fillId="29" borderId="43"/>
    <xf numFmtId="0" fontId="308" fillId="29" borderId="43"/>
    <xf numFmtId="0" fontId="308" fillId="36" borderId="43"/>
    <xf numFmtId="0" fontId="308" fillId="36" borderId="43"/>
    <xf numFmtId="0" fontId="308" fillId="34" borderId="43"/>
    <xf numFmtId="0" fontId="308" fillId="36" borderId="43"/>
    <xf numFmtId="0" fontId="308" fillId="12" borderId="43"/>
    <xf numFmtId="0" fontId="308" fillId="12" borderId="43">
      <protection locked="0"/>
    </xf>
    <xf numFmtId="10" fontId="308" fillId="12" borderId="43">
      <protection locked="0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0" fontId="308" fillId="12" borderId="43">
      <alignment wrapText="1"/>
      <protection locked="0"/>
    </xf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8" fontId="287" fillId="0" borderId="35"/>
    <xf numFmtId="0" fontId="7" fillId="0" borderId="0"/>
    <xf numFmtId="0" fontId="94" fillId="2" borderId="22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117" fillId="0" borderId="60">
      <protection locked="0"/>
    </xf>
    <xf numFmtId="0" fontId="269" fillId="2" borderId="49" applyNumberFormat="0" applyAlignment="0" applyProtection="0"/>
    <xf numFmtId="0" fontId="269" fillId="2" borderId="49" applyNumberFormat="0" applyAlignment="0" applyProtection="0"/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0" fontId="254" fillId="4" borderId="47" applyNumberFormat="0" applyFont="0" applyAlignment="0" applyProtection="0"/>
    <xf numFmtId="0" fontId="266" fillId="11" borderId="22" applyNumberFormat="0" applyAlignment="0" applyProtection="0"/>
    <xf numFmtId="0" fontId="266" fillId="11" borderId="22" applyNumberFormat="0" applyAlignment="0" applyProtection="0"/>
    <xf numFmtId="43" fontId="324" fillId="0" borderId="0" applyFont="0" applyFill="0" applyBorder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202" fontId="48" fillId="0" borderId="60"/>
    <xf numFmtId="169" fontId="48" fillId="0" borderId="60" applyFont="0" applyFill="0" applyAlignment="0" applyProtection="0"/>
    <xf numFmtId="0" fontId="55" fillId="4" borderId="47" applyNumberFormat="0" applyFont="0" applyAlignment="0" applyProtection="0"/>
    <xf numFmtId="0" fontId="55" fillId="4" borderId="47" applyNumberFormat="0" applyFont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257" fillId="0" borderId="67" applyNumberFormat="0" applyFill="0" applyAlignment="0" applyProtection="0"/>
    <xf numFmtId="44" fontId="324" fillId="0" borderId="0" applyFont="0" applyFill="0" applyBorder="0" applyAlignment="0" applyProtection="0"/>
    <xf numFmtId="8" fontId="287" fillId="0" borderId="35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4" fillId="5" borderId="22" applyNumberFormat="0" applyAlignment="0" applyProtection="0"/>
    <xf numFmtId="0" fontId="310" fillId="11" borderId="22" applyNumberFormat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0" borderId="9">
      <protection locked="0"/>
    </xf>
    <xf numFmtId="43" fontId="324" fillId="0" borderId="0" applyFont="0" applyFill="0" applyBorder="0" applyAlignment="0" applyProtection="0"/>
    <xf numFmtId="169" fontId="48" fillId="0" borderId="60" applyFont="0" applyFill="0" applyAlignment="0" applyProtection="0"/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117" fillId="0" borderId="60">
      <protection locked="0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43" fontId="324" fillId="0" borderId="0" applyFont="0" applyFill="0" applyBorder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202" fontId="48" fillId="0" borderId="60"/>
    <xf numFmtId="2" fontId="75" fillId="0" borderId="9">
      <alignment horizontal="center" vertical="center"/>
      <protection locked="0"/>
    </xf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0" fontId="117" fillId="0" borderId="60">
      <protection locked="0"/>
    </xf>
    <xf numFmtId="260" fontId="109" fillId="0" borderId="60" applyFill="0" applyAlignment="0" applyProtection="0"/>
    <xf numFmtId="260" fontId="109" fillId="0" borderId="60" applyFill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297" fontId="308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8" fontId="287" fillId="0" borderId="35"/>
    <xf numFmtId="8" fontId="287" fillId="0" borderId="35"/>
    <xf numFmtId="8" fontId="287" fillId="0" borderId="35"/>
    <xf numFmtId="0" fontId="101" fillId="0" borderId="0">
      <alignment vertical="top"/>
    </xf>
    <xf numFmtId="0" fontId="138" fillId="0" borderId="37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67" fillId="0" borderId="46" applyNumberFormat="0" applyFill="0" applyAlignment="0" applyProtection="0"/>
    <xf numFmtId="0" fontId="254" fillId="0" borderId="0"/>
    <xf numFmtId="0" fontId="253" fillId="0" borderId="0"/>
    <xf numFmtId="0" fontId="308" fillId="0" borderId="0"/>
    <xf numFmtId="0" fontId="253" fillId="0" borderId="0"/>
    <xf numFmtId="0" fontId="55" fillId="0" borderId="0"/>
    <xf numFmtId="297" fontId="308" fillId="0" borderId="0"/>
    <xf numFmtId="9" fontId="308" fillId="0" borderId="0" applyFont="0" applyFill="0" applyBorder="0" applyAlignment="0" applyProtection="0"/>
    <xf numFmtId="0" fontId="258" fillId="0" borderId="0" applyNumberFormat="0" applyFill="0" applyBorder="0" applyAlignment="0" applyProtection="0"/>
    <xf numFmtId="0" fontId="312" fillId="2" borderId="49" applyNumberFormat="0" applyAlignment="0" applyProtection="0"/>
    <xf numFmtId="0" fontId="117" fillId="0" borderId="60">
      <protection locked="0"/>
    </xf>
    <xf numFmtId="8" fontId="287" fillId="0" borderId="35"/>
    <xf numFmtId="0" fontId="117" fillId="0" borderId="60">
      <protection locked="0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101" fillId="5" borderId="0" applyNumberFormat="0" applyFont="0" applyFill="0" applyBorder="0" applyProtection="0"/>
    <xf numFmtId="44" fontId="308" fillId="0" borderId="0" applyFont="0" applyFill="0" applyBorder="0" applyAlignment="0" applyProtection="0"/>
    <xf numFmtId="297" fontId="308" fillId="0" borderId="0"/>
    <xf numFmtId="0" fontId="312" fillId="2" borderId="49" applyNumberFormat="0" applyAlignment="0" applyProtection="0"/>
    <xf numFmtId="0" fontId="7" fillId="0" borderId="0"/>
    <xf numFmtId="0" fontId="308" fillId="0" borderId="0"/>
    <xf numFmtId="9" fontId="308" fillId="0" borderId="0" applyFont="0" applyFill="0" applyBorder="0" applyAlignment="0" applyProtection="0"/>
    <xf numFmtId="0" fontId="170" fillId="51" borderId="0" applyNumberFormat="0">
      <alignment horizontal="left"/>
    </xf>
    <xf numFmtId="0" fontId="270" fillId="0" borderId="0" applyNumberFormat="0" applyFill="0" applyBorder="0" applyAlignment="0" applyProtection="0"/>
    <xf numFmtId="0" fontId="254" fillId="0" borderId="0"/>
    <xf numFmtId="0" fontId="265" fillId="0" borderId="0" applyNumberFormat="0" applyFill="0" applyBorder="0" applyAlignment="0" applyProtection="0"/>
    <xf numFmtId="0" fontId="265" fillId="0" borderId="39" applyNumberFormat="0" applyFill="0" applyAlignment="0" applyProtection="0"/>
    <xf numFmtId="0" fontId="264" fillId="0" borderId="38" applyNumberFormat="0" applyFill="0" applyAlignment="0" applyProtection="0"/>
    <xf numFmtId="0" fontId="263" fillId="0" borderId="37" applyNumberFormat="0" applyFill="0" applyAlignment="0" applyProtection="0"/>
    <xf numFmtId="0" fontId="20" fillId="12" borderId="0" applyNumberFormat="0" applyFont="0" applyBorder="0" applyAlignment="0">
      <protection locked="0"/>
    </xf>
    <xf numFmtId="43" fontId="308" fillId="0" borderId="0" applyFont="0" applyFill="0" applyBorder="0" applyAlignment="0" applyProtection="0"/>
    <xf numFmtId="0" fontId="20" fillId="12" borderId="0" applyNumberFormat="0" applyFont="0" applyBorder="0" applyAlignment="0">
      <protection locked="0"/>
    </xf>
    <xf numFmtId="0" fontId="20" fillId="12" borderId="0" applyNumberFormat="0" applyFont="0" applyBorder="0" applyAlignment="0">
      <protection locked="0"/>
    </xf>
    <xf numFmtId="0" fontId="101" fillId="0" borderId="0">
      <alignment vertical="top"/>
    </xf>
    <xf numFmtId="9" fontId="308" fillId="0" borderId="0" applyFont="0" applyFill="0" applyBorder="0" applyAlignment="0" applyProtection="0"/>
    <xf numFmtId="0" fontId="308" fillId="0" borderId="0"/>
    <xf numFmtId="9" fontId="308" fillId="0" borderId="0" applyFont="0" applyFill="0" applyBorder="0" applyAlignment="0" applyProtection="0"/>
    <xf numFmtId="0" fontId="308" fillId="0" borderId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9" fontId="7" fillId="0" borderId="0" applyFont="0" applyFill="0" applyBorder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17" fillId="0" borderId="60">
      <protection locked="0"/>
    </xf>
    <xf numFmtId="0" fontId="7" fillId="0" borderId="0"/>
    <xf numFmtId="0" fontId="312" fillId="2" borderId="49" applyNumberFormat="0" applyAlignment="0" applyProtection="0"/>
    <xf numFmtId="8" fontId="287" fillId="0" borderId="35"/>
    <xf numFmtId="43" fontId="308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8" fontId="287" fillId="0" borderId="35"/>
    <xf numFmtId="9" fontId="7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9" fontId="7" fillId="0" borderId="0" applyFont="0" applyFill="0" applyBorder="0" applyAlignment="0" applyProtection="0"/>
    <xf numFmtId="0" fontId="7" fillId="0" borderId="0"/>
    <xf numFmtId="8" fontId="287" fillId="0" borderId="35"/>
    <xf numFmtId="9" fontId="7" fillId="0" borderId="0" applyFont="0" applyFill="0" applyBorder="0" applyAlignment="0" applyProtection="0"/>
    <xf numFmtId="0" fontId="7" fillId="0" borderId="0"/>
    <xf numFmtId="0" fontId="101" fillId="5" borderId="0" applyNumberFormat="0" applyFont="0" applyFill="0" applyBorder="0" applyProtection="0"/>
    <xf numFmtId="0" fontId="263" fillId="0" borderId="37" applyNumberFormat="0" applyFill="0" applyAlignment="0" applyProtection="0"/>
    <xf numFmtId="0" fontId="138" fillId="0" borderId="37" applyNumberFormat="0" applyFill="0" applyAlignment="0" applyProtection="0"/>
    <xf numFmtId="0" fontId="264" fillId="0" borderId="38" applyNumberFormat="0" applyFill="0" applyAlignment="0" applyProtection="0"/>
    <xf numFmtId="0" fontId="139" fillId="0" borderId="38" applyNumberFormat="0" applyFill="0" applyAlignment="0" applyProtection="0"/>
    <xf numFmtId="0" fontId="265" fillId="0" borderId="39" applyNumberFormat="0" applyFill="0" applyAlignment="0" applyProtection="0"/>
    <xf numFmtId="0" fontId="140" fillId="0" borderId="39" applyNumberFormat="0" applyFill="0" applyAlignment="0" applyProtection="0"/>
    <xf numFmtId="0" fontId="265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254" fillId="0" borderId="0"/>
    <xf numFmtId="297" fontId="308" fillId="0" borderId="0"/>
    <xf numFmtId="0" fontId="270" fillId="0" borderId="0" applyNumberFormat="0" applyFill="0" applyBorder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312" fillId="2" borderId="49" applyNumberFormat="0" applyAlignment="0" applyProtection="0"/>
    <xf numFmtId="8" fontId="287" fillId="0" borderId="35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0" fontId="312" fillId="2" borderId="49" applyNumberFormat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297" fontId="308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297" fontId="308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297" fontId="308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324" fillId="0" borderId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297" fontId="308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43" fontId="308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3" borderId="9">
      <protection locked="0"/>
    </xf>
    <xf numFmtId="0" fontId="94" fillId="5" borderId="22" applyNumberFormat="0" applyAlignment="0" applyProtection="0"/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328" fillId="0" borderId="67" applyNumberFormat="0" applyFill="0" applyAlignment="0" applyProtection="0"/>
    <xf numFmtId="0" fontId="312" fillId="2" borderId="49" applyNumberFormat="0" applyAlignment="0" applyProtection="0"/>
    <xf numFmtId="202" fontId="48" fillId="0" borderId="60"/>
    <xf numFmtId="0" fontId="310" fillId="11" borderId="22" applyNumberFormat="0" applyAlignment="0" applyProtection="0"/>
    <xf numFmtId="260" fontId="109" fillId="0" borderId="60" applyFill="0" applyAlignment="0" applyProtection="0"/>
    <xf numFmtId="8" fontId="287" fillId="0" borderId="35"/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308" fillId="0" borderId="65" applyAlignment="0"/>
    <xf numFmtId="0" fontId="117" fillId="0" borderId="60">
      <protection locked="0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175" fillId="39" borderId="9" applyNumberFormat="0">
      <alignment horizontal="center" vertical="top" wrapText="1"/>
      <protection hidden="1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169" fontId="48" fillId="0" borderId="60" applyFont="0" applyFill="0" applyAlignment="0" applyProtection="0"/>
    <xf numFmtId="169" fontId="48" fillId="0" borderId="60" applyFont="0" applyFill="0" applyAlignment="0" applyProtection="0"/>
    <xf numFmtId="202" fontId="48" fillId="0" borderId="60"/>
    <xf numFmtId="0" fontId="308" fillId="0" borderId="65" applyAlignment="0"/>
    <xf numFmtId="0" fontId="308" fillId="0" borderId="65" applyAlignment="0"/>
    <xf numFmtId="0" fontId="109" fillId="0" borderId="9" applyNumberFormat="0">
      <alignment horizontal="centerContinuous" vertical="center" wrapText="1"/>
    </xf>
    <xf numFmtId="0" fontId="117" fillId="0" borderId="60">
      <protection locked="0"/>
    </xf>
    <xf numFmtId="260" fontId="109" fillId="0" borderId="60" applyFill="0" applyAlignment="0" applyProtection="0"/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94" fillId="5" borderId="22" applyNumberFormat="0" applyAlignment="0" applyProtection="0"/>
    <xf numFmtId="0" fontId="107" fillId="0" borderId="9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169" fontId="48" fillId="0" borderId="60" applyFont="0" applyFill="0" applyAlignment="0" applyProtection="0"/>
    <xf numFmtId="202" fontId="48" fillId="0" borderId="60"/>
    <xf numFmtId="202" fontId="48" fillId="0" borderId="60"/>
    <xf numFmtId="0" fontId="308" fillId="0" borderId="65" applyAlignment="0"/>
    <xf numFmtId="0" fontId="308" fillId="0" borderId="65" applyAlignment="0"/>
    <xf numFmtId="0" fontId="109" fillId="2" borderId="9">
      <alignment horizontal="center" vertical="center" wrapText="1"/>
    </xf>
    <xf numFmtId="0" fontId="117" fillId="0" borderId="60">
      <protection locked="0"/>
    </xf>
    <xf numFmtId="0" fontId="117" fillId="0" borderId="60">
      <protection locked="0"/>
    </xf>
    <xf numFmtId="8" fontId="287" fillId="0" borderId="35"/>
    <xf numFmtId="8" fontId="287" fillId="0" borderId="35"/>
    <xf numFmtId="0" fontId="203" fillId="29" borderId="52" applyNumberFormat="0" applyProtection="0">
      <alignment vertical="center"/>
    </xf>
    <xf numFmtId="0" fontId="310" fillId="11" borderId="22" applyNumberFormat="0" applyAlignment="0" applyProtection="0"/>
    <xf numFmtId="8" fontId="287" fillId="0" borderId="35"/>
    <xf numFmtId="0" fontId="260" fillId="2" borderId="22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198" fillId="7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08" fillId="12" borderId="43">
      <protection locked="0"/>
    </xf>
    <xf numFmtId="0" fontId="94" fillId="5" borderId="22" applyNumberFormat="0" applyAlignment="0" applyProtection="0"/>
    <xf numFmtId="0" fontId="197" fillId="3" borderId="52" applyNumberFormat="0" applyProtection="0">
      <alignment vertical="center"/>
    </xf>
    <xf numFmtId="0" fontId="269" fillId="2" borderId="49" applyNumberFormat="0" applyAlignment="0" applyProtection="0"/>
    <xf numFmtId="0" fontId="198" fillId="29" borderId="52" applyNumberFormat="0" applyProtection="0">
      <alignment vertical="center"/>
    </xf>
    <xf numFmtId="0" fontId="308" fillId="29" borderId="52" applyNumberFormat="0" applyProtection="0">
      <alignment horizontal="left" vertical="top" indent="1"/>
    </xf>
    <xf numFmtId="0" fontId="157" fillId="0" borderId="28" applyNumberFormat="0" applyFont="0" applyFill="0" applyBorder="0">
      <protection locked="0"/>
    </xf>
    <xf numFmtId="0" fontId="198" fillId="12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96" fillId="3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10" fontId="19" fillId="0" borderId="27" applyAlignment="0">
      <protection locked="0"/>
    </xf>
    <xf numFmtId="0" fontId="196" fillId="12" borderId="52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312" fillId="2" borderId="49" applyNumberFormat="0" applyAlignment="0" applyProtection="0"/>
    <xf numFmtId="0" fontId="308" fillId="36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horizontal="right" vertical="center"/>
    </xf>
    <xf numFmtId="0" fontId="269" fillId="2" borderId="49" applyNumberFormat="0" applyAlignment="0" applyProtection="0"/>
    <xf numFmtId="202" fontId="48" fillId="0" borderId="60"/>
    <xf numFmtId="0" fontId="55" fillId="4" borderId="47" applyNumberFormat="0" applyFont="0" applyAlignment="0" applyProtection="0"/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257" fillId="0" borderId="67" applyNumberFormat="0" applyFill="0" applyAlignment="0" applyProtection="0"/>
    <xf numFmtId="169" fontId="48" fillId="0" borderId="60" applyFont="0" applyFill="0" applyAlignment="0" applyProtection="0"/>
    <xf numFmtId="169" fontId="48" fillId="0" borderId="60" applyFont="0" applyFill="0" applyAlignment="0" applyProtection="0"/>
    <xf numFmtId="0" fontId="134" fillId="33" borderId="29" applyNumberFormat="0" applyFont="0" applyBorder="0"/>
    <xf numFmtId="260" fontId="109" fillId="0" borderId="60" applyFill="0" applyAlignment="0" applyProtection="0"/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310" fillId="11" borderId="22" applyNumberFormat="0" applyAlignment="0" applyProtection="0"/>
    <xf numFmtId="0" fontId="286" fillId="0" borderId="9" applyNumberFormat="0" applyBorder="0" applyAlignment="0">
      <protection locked="0"/>
    </xf>
    <xf numFmtId="2" fontId="75" fillId="0" borderId="9">
      <alignment horizontal="center" vertical="center"/>
      <protection locked="0"/>
    </xf>
    <xf numFmtId="0" fontId="312" fillId="2" borderId="49" applyNumberFormat="0" applyAlignment="0" applyProtection="0"/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37" fontId="19" fillId="0" borderId="27" applyAlignment="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08" fillId="43" borderId="52" applyNumberFormat="0" applyProtection="0">
      <alignment horizontal="left" vertical="center" indent="1"/>
    </xf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0" fontId="197" fillId="3" borderId="52" applyNumberFormat="0" applyProtection="0">
      <alignment vertical="center"/>
    </xf>
    <xf numFmtId="0" fontId="94" fillId="2" borderId="22" applyNumberFormat="0" applyAlignment="0" applyProtection="0"/>
    <xf numFmtId="0" fontId="198" fillId="29" borderId="52" applyNumberFormat="0" applyProtection="0">
      <alignment vertical="center"/>
    </xf>
    <xf numFmtId="0" fontId="135" fillId="0" borderId="9" applyNumberFormat="0" applyFill="0" applyBorder="0" applyProtection="0">
      <alignment horizontal="center"/>
    </xf>
    <xf numFmtId="0" fontId="203" fillId="29" borderId="52" applyNumberFormat="0" applyProtection="0">
      <alignment vertical="center"/>
    </xf>
    <xf numFmtId="0" fontId="308" fillId="12" borderId="43">
      <protection locked="0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17" fillId="0" borderId="6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07" fillId="36" borderId="55" applyNumberFormat="0" applyProtection="0">
      <alignment horizontal="left" vertical="center" indent="1"/>
    </xf>
    <xf numFmtId="0" fontId="83" fillId="2" borderId="9">
      <alignment horizontal="right"/>
    </xf>
    <xf numFmtId="0" fontId="308" fillId="12" borderId="43">
      <protection locked="0"/>
    </xf>
    <xf numFmtId="0" fontId="117" fillId="0" borderId="60">
      <protection locked="0"/>
    </xf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308" fillId="0" borderId="9" applyFill="0" applyBorder="0" applyAlignment="0">
      <protection locked="0"/>
    </xf>
    <xf numFmtId="0" fontId="198" fillId="15" borderId="52" applyNumberFormat="0" applyProtection="0">
      <alignment horizontal="right" vertical="center"/>
    </xf>
    <xf numFmtId="0" fontId="308" fillId="8" borderId="9" applyNumberFormat="0" applyFont="0" applyBorder="0" applyAlignment="0" applyProtection="0"/>
    <xf numFmtId="0" fontId="308" fillId="36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83" fillId="2" borderId="9">
      <alignment horizontal="right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82" fillId="0" borderId="28">
      <alignment horizontal="left" vertical="center"/>
    </xf>
    <xf numFmtId="0" fontId="198" fillId="7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0" fontId="117" fillId="0" borderId="60">
      <protection locked="0"/>
    </xf>
    <xf numFmtId="0" fontId="310" fillId="11" borderId="22" applyNumberFormat="0" applyAlignment="0" applyProtection="0"/>
    <xf numFmtId="0" fontId="126" fillId="4" borderId="47" applyNumberFormat="0" applyFont="0" applyAlignment="0" applyProtection="0"/>
    <xf numFmtId="8" fontId="287" fillId="0" borderId="35"/>
    <xf numFmtId="0" fontId="198" fillId="2" borderId="52" applyNumberFormat="0" applyProtection="0">
      <alignment horizontal="right" vertical="center"/>
    </xf>
    <xf numFmtId="0" fontId="310" fillId="11" borderId="22" applyNumberFormat="0" applyAlignment="0" applyProtection="0"/>
    <xf numFmtId="0" fontId="308" fillId="0" borderId="65" applyAlignment="0"/>
    <xf numFmtId="0" fontId="198" fillId="13" borderId="52" applyNumberFormat="0" applyProtection="0">
      <alignment horizontal="right" vertical="center"/>
    </xf>
    <xf numFmtId="0" fontId="55" fillId="4" borderId="47" applyNumberFormat="0" applyFont="0" applyAlignment="0" applyProtection="0"/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44" borderId="52" applyNumberFormat="0" applyProtection="0">
      <alignment horizontal="right" vertical="center"/>
    </xf>
    <xf numFmtId="0" fontId="308" fillId="0" borderId="9">
      <protection locked="0"/>
    </xf>
    <xf numFmtId="0" fontId="198" fillId="13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15" borderId="52" applyNumberFormat="0" applyProtection="0">
      <alignment horizontal="right" vertical="center"/>
    </xf>
    <xf numFmtId="260" fontId="109" fillId="0" borderId="60" applyFill="0" applyAlignment="0" applyProtection="0"/>
    <xf numFmtId="0" fontId="199" fillId="3" borderId="52" applyNumberFormat="0" applyProtection="0">
      <alignment horizontal="left" vertical="top" indent="1"/>
    </xf>
    <xf numFmtId="0" fontId="308" fillId="12" borderId="43">
      <protection locked="0"/>
    </xf>
    <xf numFmtId="0" fontId="312" fillId="2" borderId="49" applyNumberFormat="0" applyAlignment="0" applyProtection="0"/>
    <xf numFmtId="17" fontId="83" fillId="2" borderId="29" applyBorder="0">
      <alignment horizontal="center"/>
    </xf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310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37" fontId="19" fillId="0" borderId="27">
      <protection locked="0"/>
    </xf>
    <xf numFmtId="2" fontId="75" fillId="0" borderId="9">
      <alignment horizontal="center" vertical="center"/>
      <protection locked="0"/>
    </xf>
    <xf numFmtId="0" fontId="82" fillId="0" borderId="28">
      <alignment horizontal="left" vertical="center"/>
    </xf>
    <xf numFmtId="0" fontId="41" fillId="26" borderId="28" applyAlignment="0" applyProtection="0"/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3" borderId="52" applyNumberFormat="0" applyProtection="0">
      <alignment horizontal="left" vertical="center" indent="1"/>
    </xf>
    <xf numFmtId="0" fontId="126" fillId="4" borderId="47" applyNumberFormat="0" applyFont="0" applyAlignment="0" applyProtection="0"/>
    <xf numFmtId="0" fontId="310" fillId="11" borderId="22" applyNumberFormat="0" applyAlignment="0" applyProtection="0"/>
    <xf numFmtId="0" fontId="82" fillId="0" borderId="28">
      <alignment horizontal="left" vertical="center"/>
    </xf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55" fillId="4" borderId="47" applyNumberFormat="0" applyFont="0" applyAlignment="0" applyProtection="0"/>
    <xf numFmtId="0" fontId="41" fillId="26" borderId="28" applyAlignment="0" applyProtection="0"/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117" fillId="0" borderId="60">
      <protection locked="0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198" fillId="8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196" fillId="12" borderId="55" applyNumberFormat="0" applyProtection="0">
      <alignment horizontal="left" vertical="center"/>
    </xf>
    <xf numFmtId="169" fontId="48" fillId="0" borderId="60" applyFont="0" applyFill="0" applyAlignment="0" applyProtection="0"/>
    <xf numFmtId="0" fontId="20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94" fillId="5" borderId="22" applyNumberFormat="0" applyAlignment="0" applyProtection="0"/>
    <xf numFmtId="8" fontId="287" fillId="0" borderId="35"/>
    <xf numFmtId="0" fontId="308" fillId="34" borderId="43">
      <protection locked="0"/>
    </xf>
    <xf numFmtId="0" fontId="308" fillId="12" borderId="43">
      <protection locked="0"/>
    </xf>
    <xf numFmtId="0" fontId="109" fillId="0" borderId="9" applyNumberFormat="0">
      <alignment horizontal="centerContinuous" vertical="center" wrapText="1"/>
    </xf>
    <xf numFmtId="0" fontId="207" fillId="36" borderId="55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26" fillId="4" borderId="47" applyNumberFormat="0" applyFont="0" applyAlignment="0" applyProtection="0"/>
    <xf numFmtId="0" fontId="55" fillId="4" borderId="47" applyNumberFormat="0" applyFont="0" applyAlignment="0" applyProtection="0"/>
    <xf numFmtId="0" fontId="94" fillId="2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08" fillId="29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10" fontId="19" fillId="0" borderId="27" applyAlignment="0">
      <protection locked="0"/>
    </xf>
    <xf numFmtId="0" fontId="308" fillId="36" borderId="43"/>
    <xf numFmtId="0" fontId="198" fillId="15" borderId="52" applyNumberFormat="0" applyProtection="0">
      <alignment horizontal="right" vertical="center"/>
    </xf>
    <xf numFmtId="0" fontId="308" fillId="34" borderId="43">
      <protection locked="0"/>
    </xf>
    <xf numFmtId="0" fontId="94" fillId="2" borderId="22" applyNumberFormat="0" applyAlignment="0" applyProtection="0"/>
    <xf numFmtId="0" fontId="312" fillId="2" borderId="49" applyNumberFormat="0" applyAlignment="0" applyProtection="0"/>
    <xf numFmtId="0" fontId="198" fillId="1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17" fillId="0" borderId="60">
      <protection locked="0"/>
    </xf>
    <xf numFmtId="0" fontId="308" fillId="12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 indent="1"/>
    </xf>
    <xf numFmtId="0" fontId="94" fillId="5" borderId="22" applyNumberFormat="0" applyAlignment="0" applyProtection="0"/>
    <xf numFmtId="0" fontId="198" fillId="21" borderId="52" applyNumberFormat="0" applyProtection="0">
      <alignment horizontal="right" vertical="center"/>
    </xf>
    <xf numFmtId="0" fontId="46" fillId="2" borderId="12">
      <alignment horizontal="center"/>
    </xf>
    <xf numFmtId="0" fontId="198" fillId="44" borderId="52" applyNumberFormat="0" applyProtection="0">
      <alignment horizontal="right" vertical="center"/>
    </xf>
    <xf numFmtId="0" fontId="56" fillId="36" borderId="52" applyNumberFormat="0" applyProtection="0">
      <alignment horizontal="left" vertical="top" indent="1"/>
    </xf>
    <xf numFmtId="0" fontId="260" fillId="2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8" fillId="21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0" fontId="308" fillId="3" borderId="9">
      <protection locked="0"/>
    </xf>
    <xf numFmtId="0" fontId="117" fillId="0" borderId="60">
      <protection locked="0"/>
    </xf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0" fontId="308" fillId="36" borderId="52" applyNumberFormat="0" applyProtection="0">
      <alignment horizontal="left" vertical="center" indent="1"/>
    </xf>
    <xf numFmtId="0" fontId="196" fillId="12" borderId="55" applyNumberFormat="0" applyProtection="0">
      <alignment horizontal="left" vertical="center"/>
    </xf>
    <xf numFmtId="0" fontId="94" fillId="2" borderId="22" applyNumberFormat="0" applyAlignment="0" applyProtection="0"/>
    <xf numFmtId="0" fontId="198" fillId="3" borderId="52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308" fillId="12" borderId="43">
      <alignment wrapText="1"/>
      <protection locked="0"/>
    </xf>
    <xf numFmtId="0" fontId="117" fillId="0" borderId="60">
      <protection locked="0"/>
    </xf>
    <xf numFmtId="0" fontId="308" fillId="0" borderId="9" applyFill="0" applyBorder="0" applyAlignment="0">
      <protection locked="0"/>
    </xf>
    <xf numFmtId="0" fontId="308" fillId="12" borderId="43">
      <protection locked="0"/>
    </xf>
    <xf numFmtId="0" fontId="55" fillId="4" borderId="47" applyNumberFormat="0" applyFont="0" applyAlignment="0" applyProtection="0"/>
    <xf numFmtId="0" fontId="198" fillId="15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55" fillId="4" borderId="47" applyNumberFormat="0" applyFont="0" applyAlignment="0" applyProtection="0"/>
    <xf numFmtId="0" fontId="310" fillId="11" borderId="22" applyNumberFormat="0" applyAlignment="0" applyProtection="0"/>
    <xf numFmtId="0" fontId="198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308" fillId="3" borderId="9">
      <protection locked="0"/>
    </xf>
    <xf numFmtId="0" fontId="312" fillId="2" borderId="49" applyNumberFormat="0" applyAlignment="0" applyProtection="0"/>
    <xf numFmtId="202" fontId="48" fillId="0" borderId="60"/>
    <xf numFmtId="0" fontId="208" fillId="29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260" fontId="109" fillId="0" borderId="60" applyFill="0" applyAlignment="0" applyProtection="0"/>
    <xf numFmtId="8" fontId="287" fillId="0" borderId="35"/>
    <xf numFmtId="0" fontId="308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 indent="1"/>
    </xf>
    <xf numFmtId="0" fontId="198" fillId="4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12" fillId="2" borderId="49" applyNumberFormat="0" applyAlignment="0" applyProtection="0"/>
    <xf numFmtId="0" fontId="117" fillId="0" borderId="60">
      <protection locked="0"/>
    </xf>
    <xf numFmtId="169" fontId="48" fillId="0" borderId="60" applyFont="0" applyFill="0" applyAlignment="0" applyProtection="0"/>
    <xf numFmtId="0" fontId="286" fillId="0" borderId="9" applyNumberFormat="0" applyBorder="0" applyAlignment="0">
      <protection locked="0"/>
    </xf>
    <xf numFmtId="0" fontId="56" fillId="36" borderId="52" applyNumberFormat="0" applyProtection="0">
      <alignment horizontal="left" vertical="top" indent="1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17" fillId="0" borderId="60">
      <protection locked="0"/>
    </xf>
    <xf numFmtId="0" fontId="198" fillId="44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198" fillId="12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94" fillId="5" borderId="22" applyNumberFormat="0" applyAlignment="0" applyProtection="0"/>
    <xf numFmtId="0" fontId="308" fillId="34" borderId="43">
      <protection locked="0"/>
    </xf>
    <xf numFmtId="0" fontId="41" fillId="26" borderId="28" applyAlignment="0" applyProtection="0"/>
    <xf numFmtId="0" fontId="308" fillId="36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82" fillId="0" borderId="28">
      <alignment horizontal="left" vertical="center"/>
    </xf>
    <xf numFmtId="10" fontId="308" fillId="12" borderId="43">
      <protection locked="0"/>
    </xf>
    <xf numFmtId="169" fontId="48" fillId="0" borderId="60" applyFont="0" applyFill="0" applyAlignment="0" applyProtection="0"/>
    <xf numFmtId="0" fontId="94" fillId="2" borderId="22" applyNumberFormat="0" applyAlignment="0" applyProtection="0"/>
    <xf numFmtId="0" fontId="308" fillId="0" borderId="65" applyAlignment="0"/>
    <xf numFmtId="0" fontId="198" fillId="45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308" fillId="0" borderId="9">
      <protection locked="0"/>
    </xf>
    <xf numFmtId="0" fontId="196" fillId="12" borderId="52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308" fillId="12" borderId="43"/>
    <xf numFmtId="0" fontId="308" fillId="12" borderId="43">
      <protection locked="0"/>
    </xf>
    <xf numFmtId="10" fontId="19" fillId="0" borderId="27" applyAlignment="0">
      <protection locked="0"/>
    </xf>
    <xf numFmtId="0" fontId="196" fillId="3" borderId="52" applyNumberFormat="0" applyProtection="0">
      <alignment vertical="center"/>
    </xf>
    <xf numFmtId="0" fontId="308" fillId="43" borderId="52" applyNumberFormat="0" applyProtection="0">
      <alignment horizontal="left" vertical="top" indent="1"/>
    </xf>
    <xf numFmtId="0" fontId="82" fillId="0" borderId="28">
      <alignment horizontal="left" vertical="center"/>
    </xf>
    <xf numFmtId="0" fontId="308" fillId="29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08" fillId="0" borderId="9">
      <protection locked="0"/>
    </xf>
    <xf numFmtId="0" fontId="198" fillId="7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312" fillId="2" borderId="49" applyNumberFormat="0" applyAlignment="0" applyProtection="0"/>
    <xf numFmtId="0" fontId="308" fillId="43" borderId="52" applyNumberFormat="0" applyProtection="0">
      <alignment horizontal="left" vertical="center" indent="1"/>
    </xf>
    <xf numFmtId="297" fontId="308" fillId="0" borderId="0"/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312" fillId="2" borderId="49" applyNumberFormat="0" applyAlignment="0" applyProtection="0"/>
    <xf numFmtId="0" fontId="157" fillId="0" borderId="28" applyNumberFormat="0" applyFont="0" applyFill="0" applyBorder="0">
      <protection locked="0"/>
    </xf>
    <xf numFmtId="0" fontId="310" fillId="11" borderId="22" applyNumberFormat="0" applyAlignment="0" applyProtection="0"/>
    <xf numFmtId="0" fontId="308" fillId="29" borderId="52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94" fillId="2" borderId="22" applyNumberFormat="0" applyAlignment="0" applyProtection="0"/>
    <xf numFmtId="14" fontId="308" fillId="12" borderId="43">
      <protection locked="0"/>
    </xf>
    <xf numFmtId="0" fontId="308" fillId="12" borderId="43">
      <protection locked="0"/>
    </xf>
    <xf numFmtId="0" fontId="55" fillId="4" borderId="47" applyNumberFormat="0" applyFont="0" applyAlignment="0" applyProtection="0"/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308" fillId="12" borderId="43" applyNumberFormat="0">
      <alignment horizontal="center"/>
      <protection locked="0"/>
    </xf>
    <xf numFmtId="0" fontId="94" fillId="2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41" fillId="26" borderId="28" applyAlignment="0" applyProtection="0"/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11" borderId="52" applyNumberFormat="0" applyProtection="0">
      <alignment horizontal="right" vertical="center"/>
    </xf>
    <xf numFmtId="169" fontId="48" fillId="0" borderId="60" applyFont="0" applyFill="0" applyAlignment="0" applyProtection="0"/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198" fillId="3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260" fillId="2" borderId="22" applyNumberFormat="0" applyAlignment="0" applyProtection="0"/>
    <xf numFmtId="0" fontId="308" fillId="29" borderId="43"/>
    <xf numFmtId="0" fontId="308" fillId="12" borderId="43" applyNumberFormat="0">
      <alignment horizontal="center"/>
      <protection locked="0"/>
    </xf>
    <xf numFmtId="0" fontId="203" fillId="29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12" fillId="2" borderId="49" applyNumberFormat="0" applyAlignment="0" applyProtection="0"/>
    <xf numFmtId="0" fontId="197" fillId="3" borderId="52" applyNumberFormat="0" applyProtection="0">
      <alignment vertical="center"/>
    </xf>
    <xf numFmtId="0" fontId="82" fillId="0" borderId="28">
      <alignment horizontal="left" vertical="center"/>
    </xf>
    <xf numFmtId="0" fontId="203" fillId="29" borderId="52" applyNumberFormat="0" applyProtection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203" fillId="29" borderId="52" applyNumberFormat="0" applyProtection="0">
      <alignment vertical="center"/>
    </xf>
    <xf numFmtId="0" fontId="175" fillId="39" borderId="9" applyNumberFormat="0">
      <alignment horizontal="center" vertical="top" wrapText="1"/>
      <protection hidden="1"/>
    </xf>
    <xf numFmtId="0" fontId="203" fillId="29" borderId="52" applyNumberFormat="0" applyProtection="0">
      <alignment vertical="center"/>
    </xf>
    <xf numFmtId="0" fontId="19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7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198" fillId="11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75" fillId="39" borderId="9" applyNumberFormat="0">
      <alignment horizontal="center" vertical="top" wrapText="1"/>
      <protection hidden="1"/>
    </xf>
    <xf numFmtId="0" fontId="310" fillId="11" borderId="22" applyNumberFormat="0" applyAlignment="0" applyProtection="0"/>
    <xf numFmtId="0" fontId="312" fillId="2" borderId="49" applyNumberFormat="0" applyAlignment="0" applyProtection="0"/>
    <xf numFmtId="169" fontId="48" fillId="0" borderId="60" applyFont="0" applyFill="0" applyAlignment="0" applyProtection="0"/>
    <xf numFmtId="0" fontId="83" fillId="2" borderId="28">
      <alignment horizontal="center"/>
    </xf>
    <xf numFmtId="0" fontId="82" fillId="0" borderId="28">
      <alignment horizontal="left" vertical="center"/>
    </xf>
    <xf numFmtId="0" fontId="310" fillId="11" borderId="22" applyNumberFormat="0" applyAlignment="0" applyProtection="0"/>
    <xf numFmtId="260" fontId="109" fillId="0" borderId="60" applyFill="0" applyAlignment="0" applyProtection="0"/>
    <xf numFmtId="0" fontId="312" fillId="2" borderId="49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328" fillId="0" borderId="67" applyNumberFormat="0" applyFill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126" fillId="4" borderId="47" applyNumberFormat="0" applyFont="0" applyAlignment="0" applyProtection="0"/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126" fillId="4" borderId="47" applyNumberFormat="0" applyFon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9" fillId="2" borderId="49" applyNumberFormat="0" applyAlignment="0" applyProtection="0"/>
    <xf numFmtId="0" fontId="82" fillId="0" borderId="28">
      <alignment horizontal="left" vertical="center"/>
    </xf>
    <xf numFmtId="0" fontId="196" fillId="12" borderId="52" applyNumberFormat="0" applyProtection="0">
      <alignment horizontal="left" vertical="center" indent="1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308" fillId="4" borderId="47" applyNumberFormat="0" applyFont="0" applyAlignment="0" applyProtection="0"/>
    <xf numFmtId="0" fontId="207" fillId="36" borderId="55" applyNumberFormat="0" applyProtection="0">
      <alignment horizontal="left" vertical="center" indent="1"/>
    </xf>
    <xf numFmtId="0" fontId="196" fillId="12" borderId="55" applyNumberFormat="0" applyProtection="0">
      <alignment horizontal="left" vertical="center" indent="1"/>
    </xf>
    <xf numFmtId="0" fontId="310" fillId="11" borderId="22" applyNumberFormat="0" applyAlignment="0" applyProtection="0"/>
    <xf numFmtId="0" fontId="328" fillId="0" borderId="67" applyNumberFormat="0" applyFill="0" applyAlignment="0" applyProtection="0"/>
    <xf numFmtId="0" fontId="208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196" fillId="12" borderId="55" applyNumberFormat="0" applyProtection="0">
      <alignment horizontal="left" vertical="center"/>
    </xf>
    <xf numFmtId="0" fontId="308" fillId="4" borderId="47" applyNumberFormat="0" applyFont="0" applyAlignment="0" applyProtection="0"/>
    <xf numFmtId="0" fontId="83" fillId="2" borderId="9">
      <alignment horizontal="right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269" fillId="2" borderId="49" applyNumberFormat="0" applyAlignment="0" applyProtection="0"/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7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8" fontId="287" fillId="0" borderId="35"/>
    <xf numFmtId="0" fontId="20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328" fillId="0" borderId="67" applyNumberFormat="0" applyFill="0" applyAlignment="0" applyProtection="0"/>
    <xf numFmtId="0" fontId="203" fillId="29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266" fillId="11" borderId="22" applyNumberFormat="0" applyAlignment="0" applyProtection="0"/>
    <xf numFmtId="0" fontId="196" fillId="12" borderId="52" applyNumberFormat="0" applyProtection="0">
      <alignment horizontal="left" vertical="center" indent="1"/>
    </xf>
    <xf numFmtId="0" fontId="198" fillId="12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12" borderId="43">
      <protection locked="0"/>
    </xf>
    <xf numFmtId="0" fontId="308" fillId="12" borderId="43">
      <protection locked="0"/>
    </xf>
    <xf numFmtId="0" fontId="198" fillId="7" borderId="52" applyNumberFormat="0" applyProtection="0">
      <alignment horizontal="right" vertical="center"/>
    </xf>
    <xf numFmtId="0" fontId="308" fillId="36" borderId="52" applyNumberFormat="0" applyProtection="0">
      <alignment horizontal="left" vertical="top" indent="1"/>
    </xf>
    <xf numFmtId="0" fontId="197" fillId="3" borderId="52" applyNumberFormat="0" applyProtection="0">
      <alignment vertical="center"/>
    </xf>
    <xf numFmtId="0" fontId="83" fillId="2" borderId="9">
      <alignment horizontal="right"/>
    </xf>
    <xf numFmtId="0" fontId="196" fillId="12" borderId="55" applyNumberFormat="0" applyProtection="0">
      <alignment horizontal="left" vertical="center"/>
    </xf>
    <xf numFmtId="0" fontId="308" fillId="12" borderId="43">
      <alignment horizontal="center"/>
      <protection locked="0"/>
    </xf>
    <xf numFmtId="0" fontId="257" fillId="0" borderId="67" applyNumberFormat="0" applyFill="0" applyAlignment="0" applyProtection="0"/>
    <xf numFmtId="0" fontId="117" fillId="0" borderId="60">
      <protection locked="0"/>
    </xf>
    <xf numFmtId="0" fontId="198" fillId="21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94" fillId="2" borderId="22" applyNumberFormat="0" applyAlignment="0" applyProtection="0"/>
    <xf numFmtId="8" fontId="287" fillId="0" borderId="35"/>
    <xf numFmtId="0" fontId="196" fillId="12" borderId="55" applyNumberFormat="0" applyProtection="0">
      <alignment horizontal="left" vertical="center"/>
    </xf>
    <xf numFmtId="37" fontId="19" fillId="0" borderId="27" applyAlignment="0">
      <protection locked="0"/>
    </xf>
    <xf numFmtId="0" fontId="308" fillId="34" borderId="43">
      <protection locked="0"/>
    </xf>
    <xf numFmtId="0" fontId="203" fillId="29" borderId="52" applyNumberFormat="0" applyProtection="0">
      <alignment horizontal="right" vertical="center"/>
    </xf>
    <xf numFmtId="8" fontId="287" fillId="0" borderId="35"/>
    <xf numFmtId="0" fontId="203" fillId="29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17" fillId="0" borderId="60">
      <protection locked="0"/>
    </xf>
    <xf numFmtId="0" fontId="308" fillId="36" borderId="52" applyNumberFormat="0" applyProtection="0">
      <alignment horizontal="left" vertical="center" indent="1"/>
    </xf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45" borderId="52" applyNumberFormat="0" applyProtection="0">
      <alignment horizontal="right" vertical="center"/>
    </xf>
    <xf numFmtId="0" fontId="308" fillId="36" borderId="43"/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35" fillId="0" borderId="9" applyNumberFormat="0" applyFill="0" applyBorder="0" applyProtection="0">
      <alignment horizontal="center"/>
    </xf>
    <xf numFmtId="0" fontId="109" fillId="2" borderId="9">
      <alignment horizontal="center" vertical="center" wrapText="1"/>
    </xf>
    <xf numFmtId="0" fontId="83" fillId="2" borderId="9">
      <alignment horizontal="right"/>
    </xf>
    <xf numFmtId="0" fontId="55" fillId="4" borderId="47" applyNumberFormat="0" applyFont="0" applyAlignment="0" applyProtection="0"/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6" fillId="3" borderId="52" applyNumberFormat="0" applyProtection="0">
      <alignment vertical="center"/>
    </xf>
    <xf numFmtId="0" fontId="55" fillId="4" borderId="47" applyNumberFormat="0" applyFont="0" applyAlignment="0" applyProtection="0"/>
    <xf numFmtId="0" fontId="308" fillId="3" borderId="9">
      <protection locked="0"/>
    </xf>
    <xf numFmtId="202" fontId="48" fillId="0" borderId="60"/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41" fillId="26" borderId="28" applyAlignment="0" applyProtection="0"/>
    <xf numFmtId="0" fontId="197" fillId="3" borderId="52" applyNumberFormat="0" applyProtection="0">
      <alignment vertical="center"/>
    </xf>
    <xf numFmtId="0" fontId="198" fillId="45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10" fontId="19" fillId="0" borderId="27" applyAlignment="0">
      <protection locked="0"/>
    </xf>
    <xf numFmtId="0" fontId="196" fillId="12" borderId="55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308" fillId="0" borderId="9">
      <protection locked="0"/>
    </xf>
    <xf numFmtId="0" fontId="308" fillId="0" borderId="9" applyFill="0" applyBorder="0" applyAlignment="0">
      <protection locked="0"/>
    </xf>
    <xf numFmtId="0" fontId="83" fillId="2" borderId="28">
      <alignment horizontal="center"/>
    </xf>
    <xf numFmtId="8" fontId="287" fillId="0" borderId="35"/>
    <xf numFmtId="0" fontId="196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286" fillId="0" borderId="9" applyNumberFormat="0" applyBorder="0" applyAlignment="0">
      <protection locked="0"/>
    </xf>
    <xf numFmtId="0" fontId="207" fillId="36" borderId="55" applyNumberFormat="0" applyProtection="0">
      <alignment horizontal="left" vertical="center"/>
    </xf>
    <xf numFmtId="0" fontId="310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8" fillId="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8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26" fillId="4" borderId="47" applyNumberFormat="0" applyFont="0" applyAlignment="0" applyProtection="0"/>
    <xf numFmtId="0" fontId="198" fillId="15" borderId="52" applyNumberFormat="0" applyProtection="0">
      <alignment horizontal="right" vertical="center"/>
    </xf>
    <xf numFmtId="0" fontId="134" fillId="33" borderId="29" applyNumberFormat="0" applyFont="0" applyBorder="0"/>
    <xf numFmtId="0" fontId="203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203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82" fillId="0" borderId="28">
      <alignment horizontal="left" vertical="center"/>
    </xf>
    <xf numFmtId="0" fontId="308" fillId="12" borderId="43">
      <protection locked="0"/>
    </xf>
    <xf numFmtId="0" fontId="310" fillId="11" borderId="22" applyNumberFormat="0" applyAlignment="0" applyProtection="0"/>
    <xf numFmtId="0" fontId="82" fillId="0" borderId="28">
      <alignment horizontal="left" vertical="center"/>
    </xf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203" fillId="29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17" fillId="0" borderId="60">
      <protection locked="0"/>
    </xf>
    <xf numFmtId="169" fontId="48" fillId="0" borderId="60" applyFont="0" applyFill="0" applyAlignment="0" applyProtection="0"/>
    <xf numFmtId="0" fontId="20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07" fillId="0" borderId="9">
      <alignment horizontal="center" vertical="top" wrapText="1"/>
      <protection hidden="1"/>
    </xf>
    <xf numFmtId="0" fontId="254" fillId="4" borderId="47" applyNumberFormat="0" applyFont="0" applyAlignment="0" applyProtection="0"/>
    <xf numFmtId="0" fontId="55" fillId="4" borderId="47" applyNumberFormat="0" applyFont="0" applyAlignment="0" applyProtection="0"/>
    <xf numFmtId="10" fontId="308" fillId="12" borderId="43">
      <protection locked="0"/>
    </xf>
    <xf numFmtId="0" fontId="308" fillId="12" borderId="43">
      <protection locked="0"/>
    </xf>
    <xf numFmtId="0" fontId="308" fillId="12" borderId="43">
      <protection locked="0"/>
    </xf>
    <xf numFmtId="0" fontId="198" fillId="29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26" fillId="4" borderId="47" applyNumberFormat="0" applyFont="0" applyAlignment="0" applyProtection="0"/>
    <xf numFmtId="2" fontId="75" fillId="0" borderId="9">
      <alignment horizontal="center" vertical="center"/>
      <protection locked="0"/>
    </xf>
    <xf numFmtId="0" fontId="198" fillId="21" borderId="52" applyNumberFormat="0" applyProtection="0">
      <alignment horizontal="right" vertical="center"/>
    </xf>
    <xf numFmtId="0" fontId="46" fillId="2" borderId="12">
      <alignment horizontal="center"/>
    </xf>
    <xf numFmtId="0" fontId="310" fillId="11" borderId="22" applyNumberFormat="0" applyAlignment="0" applyProtection="0"/>
    <xf numFmtId="0" fontId="308" fillId="29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197" fillId="3" borderId="52" applyNumberFormat="0" applyProtection="0">
      <alignment vertical="center"/>
    </xf>
    <xf numFmtId="37" fontId="19" fillId="0" borderId="27" applyAlignment="0">
      <protection locked="0"/>
    </xf>
    <xf numFmtId="0" fontId="308" fillId="34" borderId="43"/>
    <xf numFmtId="0" fontId="198" fillId="8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308" fillId="12" borderId="43">
      <alignment horizontal="center"/>
      <protection locked="0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6" fillId="12" borderId="52" applyNumberFormat="0" applyProtection="0">
      <alignment horizontal="left" vertical="center"/>
    </xf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308" fillId="0" borderId="65" applyAlignment="0"/>
    <xf numFmtId="0" fontId="134" fillId="33" borderId="29" applyNumberFormat="0" applyFont="0" applyBorder="0"/>
    <xf numFmtId="0" fontId="308" fillId="0" borderId="9" applyFill="0" applyBorder="0" applyAlignment="0">
      <protection locked="0"/>
    </xf>
    <xf numFmtId="0" fontId="196" fillId="12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56" fillId="4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308" fillId="12" borderId="52" applyNumberFormat="0" applyProtection="0">
      <alignment horizontal="left" vertical="center" indent="1"/>
    </xf>
    <xf numFmtId="0" fontId="56" fillId="36" borderId="52" applyNumberFormat="0" applyProtection="0">
      <alignment horizontal="left" vertical="top" indent="1"/>
    </xf>
    <xf numFmtId="0" fontId="308" fillId="0" borderId="9" applyFill="0" applyBorder="0" applyAlignment="0">
      <protection locked="0"/>
    </xf>
    <xf numFmtId="0" fontId="308" fillId="12" borderId="43">
      <protection locked="0"/>
    </xf>
    <xf numFmtId="0" fontId="196" fillId="3" borderId="52" applyNumberFormat="0" applyProtection="0">
      <alignment vertical="center"/>
    </xf>
    <xf numFmtId="0" fontId="198" fillId="13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308" fillId="12" borderId="52" applyNumberFormat="0" applyProtection="0">
      <alignment horizontal="left" vertical="center" indent="1"/>
    </xf>
    <xf numFmtId="0" fontId="117" fillId="0" borderId="60">
      <protection locked="0"/>
    </xf>
    <xf numFmtId="0" fontId="55" fillId="4" borderId="47" applyNumberFormat="0" applyFont="0" applyAlignment="0" applyProtection="0"/>
    <xf numFmtId="0" fontId="310" fillId="11" borderId="22" applyNumberFormat="0" applyAlignment="0" applyProtection="0"/>
    <xf numFmtId="169" fontId="48" fillId="0" borderId="60" applyFont="0" applyFill="0" applyAlignment="0" applyProtection="0"/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26" fillId="4" borderId="47" applyNumberFormat="0" applyFont="0" applyAlignment="0" applyProtection="0"/>
    <xf numFmtId="0" fontId="203" fillId="29" borderId="52" applyNumberFormat="0" applyProtection="0">
      <alignment horizontal="right" vertical="center"/>
    </xf>
    <xf numFmtId="8" fontId="287" fillId="0" borderId="35"/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198" fillId="22" borderId="52" applyNumberFormat="0" applyProtection="0">
      <alignment horizontal="right" vertical="center"/>
    </xf>
    <xf numFmtId="0" fontId="308" fillId="3" borderId="9">
      <protection locked="0"/>
    </xf>
    <xf numFmtId="0" fontId="198" fillId="12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208" fillId="29" borderId="52" applyNumberFormat="0" applyProtection="0">
      <alignment horizontal="right" vertical="center"/>
    </xf>
    <xf numFmtId="0" fontId="310" fillId="11" borderId="22" applyNumberFormat="0" applyAlignment="0" applyProtection="0"/>
    <xf numFmtId="0" fontId="198" fillId="3" borderId="52" applyNumberFormat="0" applyProtection="0">
      <alignment horizontal="left" vertical="center"/>
    </xf>
    <xf numFmtId="0" fontId="198" fillId="29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08" fillId="29" borderId="43"/>
    <xf numFmtId="0" fontId="198" fillId="22" borderId="52" applyNumberFormat="0" applyProtection="0">
      <alignment horizontal="right" vertical="center"/>
    </xf>
    <xf numFmtId="17" fontId="83" fillId="2" borderId="29" applyBorder="0">
      <alignment horizontal="center"/>
    </xf>
    <xf numFmtId="0" fontId="312" fillId="2" borderId="49" applyNumberFormat="0" applyAlignment="0" applyProtection="0"/>
    <xf numFmtId="0" fontId="56" fillId="36" borderId="52" applyNumberFormat="0" applyProtection="0">
      <alignment horizontal="left" vertical="top" indent="1"/>
    </xf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198" fillId="22" borderId="52" applyNumberFormat="0" applyProtection="0">
      <alignment horizontal="right" vertical="center"/>
    </xf>
    <xf numFmtId="0" fontId="308" fillId="3" borderId="9">
      <protection locked="0"/>
    </xf>
    <xf numFmtId="0" fontId="198" fillId="15" borderId="52" applyNumberFormat="0" applyProtection="0">
      <alignment horizontal="right" vertical="center"/>
    </xf>
    <xf numFmtId="0" fontId="312" fillId="2" borderId="49" applyNumberFormat="0" applyAlignment="0" applyProtection="0"/>
    <xf numFmtId="0" fontId="56" fillId="4" borderId="52" applyNumberFormat="0" applyProtection="0">
      <alignment horizontal="left" vertical="top" indent="1"/>
    </xf>
    <xf numFmtId="0" fontId="198" fillId="12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126" fillId="4" borderId="47" applyNumberFormat="0" applyFont="0" applyAlignment="0" applyProtection="0"/>
    <xf numFmtId="0" fontId="94" fillId="5" borderId="22" applyNumberFormat="0" applyAlignment="0" applyProtection="0"/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10" fillId="11" borderId="22" applyNumberFormat="0" applyAlignment="0" applyProtection="0"/>
    <xf numFmtId="0" fontId="82" fillId="0" borderId="28">
      <alignment horizontal="left" vertical="center"/>
    </xf>
    <xf numFmtId="0" fontId="94" fillId="2" borderId="22" applyNumberFormat="0" applyAlignment="0" applyProtection="0"/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17" fillId="0" borderId="60">
      <protection locked="0"/>
    </xf>
    <xf numFmtId="0" fontId="199" fillId="3" borderId="52" applyNumberFormat="0" applyProtection="0">
      <alignment horizontal="left" vertical="top" indent="1"/>
    </xf>
    <xf numFmtId="0" fontId="308" fillId="34" borderId="43">
      <protection locked="0"/>
    </xf>
    <xf numFmtId="0" fontId="312" fillId="2" borderId="49" applyNumberFormat="0" applyAlignment="0" applyProtection="0"/>
    <xf numFmtId="8" fontId="287" fillId="0" borderId="35"/>
    <xf numFmtId="0" fontId="94" fillId="2" borderId="22" applyNumberFormat="0" applyAlignment="0" applyProtection="0"/>
    <xf numFmtId="0" fontId="308" fillId="0" borderId="9">
      <protection locked="0"/>
    </xf>
    <xf numFmtId="0" fontId="117" fillId="0" borderId="60">
      <protection locked="0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08" fillId="3" borderId="9">
      <protection locked="0"/>
    </xf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308" fillId="36" borderId="43"/>
    <xf numFmtId="0" fontId="308" fillId="34" borderId="43">
      <protection locked="0"/>
    </xf>
    <xf numFmtId="37" fontId="19" fillId="0" borderId="27" applyAlignment="0">
      <protection locked="0"/>
    </xf>
    <xf numFmtId="14" fontId="308" fillId="12" borderId="43">
      <protection locked="0"/>
    </xf>
    <xf numFmtId="0" fontId="312" fillId="2" borderId="49" applyNumberFormat="0" applyAlignment="0" applyProtection="0"/>
    <xf numFmtId="0" fontId="308" fillId="29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198" fillId="44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308" fillId="12" borderId="43">
      <alignment wrapText="1"/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126" fillId="4" borderId="47" applyNumberFormat="0" applyFont="0" applyAlignment="0" applyProtection="0"/>
    <xf numFmtId="0" fontId="207" fillId="36" borderId="55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134" fillId="33" borderId="29" applyNumberFormat="0" applyFont="0" applyBorder="0"/>
    <xf numFmtId="0" fontId="308" fillId="12" borderId="43">
      <protection locked="0"/>
    </xf>
    <xf numFmtId="0" fontId="198" fillId="15" borderId="52" applyNumberFormat="0" applyProtection="0">
      <alignment horizontal="right" vertical="center"/>
    </xf>
    <xf numFmtId="0" fontId="308" fillId="12" borderId="43"/>
    <xf numFmtId="0" fontId="198" fillId="22" borderId="52" applyNumberFormat="0" applyProtection="0">
      <alignment horizontal="right" vertical="center"/>
    </xf>
    <xf numFmtId="0" fontId="107" fillId="0" borderId="9">
      <alignment horizontal="center" vertical="top" wrapText="1"/>
      <protection hidden="1"/>
    </xf>
    <xf numFmtId="0" fontId="196" fillId="12" borderId="55" applyNumberFormat="0" applyProtection="0">
      <alignment horizontal="left" vertical="center"/>
    </xf>
    <xf numFmtId="10" fontId="308" fillId="12" borderId="43">
      <protection locked="0"/>
    </xf>
    <xf numFmtId="0" fontId="94" fillId="2" borderId="22" applyNumberFormat="0" applyAlignment="0" applyProtection="0"/>
    <xf numFmtId="0" fontId="310" fillId="11" borderId="22" applyNumberFormat="0" applyAlignment="0" applyProtection="0"/>
    <xf numFmtId="0" fontId="208" fillId="29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08" fillId="36" borderId="52" applyNumberFormat="0" applyProtection="0">
      <alignment horizontal="left" vertical="center" indent="1"/>
    </xf>
    <xf numFmtId="44" fontId="308" fillId="0" borderId="0" applyFont="0" applyFill="0" applyBorder="0" applyAlignment="0" applyProtection="0"/>
    <xf numFmtId="0" fontId="254" fillId="4" borderId="47" applyNumberFormat="0" applyFont="0" applyAlignment="0" applyProtection="0"/>
    <xf numFmtId="0" fontId="198" fillId="4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328" fillId="0" borderId="67" applyNumberFormat="0" applyFill="0" applyAlignment="0" applyProtection="0"/>
    <xf numFmtId="0" fontId="94" fillId="2" borderId="22" applyNumberFormat="0" applyAlignment="0" applyProtection="0"/>
    <xf numFmtId="14" fontId="308" fillId="12" borderId="43">
      <protection locked="0"/>
    </xf>
    <xf numFmtId="0" fontId="310" fillId="11" borderId="22" applyNumberFormat="0" applyAlignment="0" applyProtection="0"/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8" fontId="287" fillId="0" borderId="35"/>
    <xf numFmtId="0" fontId="198" fillId="13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198" fillId="15" borderId="52" applyNumberFormat="0" applyProtection="0">
      <alignment horizontal="right" vertical="center"/>
    </xf>
    <xf numFmtId="0" fontId="257" fillId="0" borderId="67" applyNumberFormat="0" applyFill="0" applyAlignment="0" applyProtection="0"/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37" fontId="19" fillId="0" borderId="27">
      <protection locked="0"/>
    </xf>
    <xf numFmtId="0" fontId="94" fillId="2" borderId="22" applyNumberFormat="0" applyAlignment="0" applyProtection="0"/>
    <xf numFmtId="2" fontId="75" fillId="0" borderId="9">
      <alignment horizontal="center" vertical="center"/>
      <protection locked="0"/>
    </xf>
    <xf numFmtId="0" fontId="310" fillId="11" borderId="22" applyNumberFormat="0" applyAlignment="0" applyProtection="0"/>
    <xf numFmtId="260" fontId="109" fillId="0" borderId="60" applyFill="0" applyAlignment="0" applyProtection="0"/>
    <xf numFmtId="0" fontId="198" fillId="13" borderId="52" applyNumberFormat="0" applyProtection="0">
      <alignment horizontal="right" vertical="center"/>
    </xf>
    <xf numFmtId="0" fontId="56" fillId="36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310" fillId="11" borderId="22" applyNumberFormat="0" applyAlignment="0" applyProtection="0"/>
    <xf numFmtId="37" fontId="19" fillId="0" borderId="27" applyAlignment="0">
      <protection locked="0"/>
    </xf>
    <xf numFmtId="0" fontId="117" fillId="0" borderId="60">
      <protection locked="0"/>
    </xf>
    <xf numFmtId="0" fontId="117" fillId="0" borderId="60">
      <protection locked="0"/>
    </xf>
    <xf numFmtId="0" fontId="328" fillId="0" borderId="67" applyNumberFormat="0" applyFill="0" applyAlignment="0" applyProtection="0"/>
    <xf numFmtId="0" fontId="198" fillId="3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203" fillId="29" borderId="52" applyNumberFormat="0" applyProtection="0">
      <alignment vertical="center"/>
    </xf>
    <xf numFmtId="8" fontId="287" fillId="0" borderId="35"/>
    <xf numFmtId="0" fontId="312" fillId="2" borderId="49" applyNumberFormat="0" applyAlignment="0" applyProtection="0"/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312" fillId="2" borderId="49" applyNumberFormat="0" applyAlignment="0" applyProtection="0"/>
    <xf numFmtId="0" fontId="196" fillId="3" borderId="52" applyNumberFormat="0" applyProtection="0">
      <alignment vertical="center"/>
    </xf>
    <xf numFmtId="0" fontId="308" fillId="29" borderId="43"/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83" fillId="2" borderId="9">
      <alignment horizontal="right"/>
    </xf>
    <xf numFmtId="0" fontId="56" fillId="36" borderId="52" applyNumberFormat="0" applyProtection="0">
      <alignment horizontal="left" vertical="top" indent="1"/>
    </xf>
    <xf numFmtId="0" fontId="308" fillId="3" borderId="9">
      <protection locked="0"/>
    </xf>
    <xf numFmtId="0" fontId="308" fillId="0" borderId="9">
      <protection locked="0"/>
    </xf>
    <xf numFmtId="0" fontId="56" fillId="36" borderId="52" applyNumberFormat="0" applyProtection="0">
      <alignment horizontal="left" vertical="top" indent="1"/>
    </xf>
    <xf numFmtId="43" fontId="308" fillId="0" borderId="0" applyFont="0" applyFill="0" applyBorder="0" applyAlignment="0" applyProtection="0"/>
    <xf numFmtId="0" fontId="207" fillId="36" borderId="55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310" fillId="11" borderId="22" applyNumberFormat="0" applyAlignment="0" applyProtection="0"/>
    <xf numFmtId="0" fontId="109" fillId="2" borderId="9">
      <alignment horizontal="center" vertical="center" wrapText="1"/>
    </xf>
    <xf numFmtId="0" fontId="312" fillId="2" borderId="49" applyNumberFormat="0" applyAlignment="0" applyProtection="0"/>
    <xf numFmtId="0" fontId="308" fillId="12" borderId="43">
      <protection locked="0"/>
    </xf>
    <xf numFmtId="0" fontId="41" fillId="0" borderId="9" applyNumberFormat="0" applyFont="0" applyBorder="0">
      <alignment horizontal="right"/>
    </xf>
    <xf numFmtId="0" fontId="198" fillId="12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198" fillId="15" borderId="52" applyNumberFormat="0" applyProtection="0">
      <alignment horizontal="right" vertical="center"/>
    </xf>
    <xf numFmtId="0" fontId="312" fillId="2" borderId="49" applyNumberFormat="0" applyAlignment="0" applyProtection="0"/>
    <xf numFmtId="0" fontId="56" fillId="4" borderId="52" applyNumberFormat="0" applyProtection="0">
      <alignment horizontal="left" vertical="top" indent="1"/>
    </xf>
    <xf numFmtId="0" fontId="308" fillId="0" borderId="65" applyAlignment="0"/>
    <xf numFmtId="0" fontId="308" fillId="8" borderId="9" applyNumberFormat="0" applyFont="0" applyBorder="0" applyAlignment="0" applyProtection="0"/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0" fontId="308" fillId="0" borderId="9" applyFill="0" applyBorder="0" applyAlignment="0">
      <protection locked="0"/>
    </xf>
    <xf numFmtId="202" fontId="48" fillId="0" borderId="60"/>
    <xf numFmtId="0" fontId="308" fillId="0" borderId="65" applyAlignment="0"/>
    <xf numFmtId="0" fontId="310" fillId="11" borderId="22" applyNumberFormat="0" applyAlignment="0" applyProtection="0"/>
    <xf numFmtId="0" fontId="175" fillId="39" borderId="9" applyNumberFormat="0">
      <alignment horizontal="center" vertical="top" wrapText="1"/>
      <protection hidden="1"/>
    </xf>
    <xf numFmtId="0" fontId="312" fillId="2" borderId="49" applyNumberFormat="0" applyAlignment="0" applyProtection="0"/>
    <xf numFmtId="10" fontId="19" fillId="0" borderId="27" applyAlignment="0">
      <protection locked="0"/>
    </xf>
    <xf numFmtId="0" fontId="46" fillId="2" borderId="12">
      <alignment horizontal="center"/>
    </xf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196" fillId="12" borderId="55" applyNumberFormat="0" applyProtection="0">
      <alignment horizontal="left" vertical="center" indent="1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0" fontId="94" fillId="5" borderId="22" applyNumberFormat="0" applyAlignment="0" applyProtection="0"/>
    <xf numFmtId="10" fontId="19" fillId="0" borderId="27" applyAlignment="0">
      <protection locked="0"/>
    </xf>
    <xf numFmtId="0" fontId="109" fillId="0" borderId="9" applyNumberFormat="0">
      <alignment horizontal="centerContinuous" vertical="center" wrapText="1"/>
    </xf>
    <xf numFmtId="0" fontId="308" fillId="29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94" fillId="2" borderId="22" applyNumberFormat="0" applyAlignment="0" applyProtection="0"/>
    <xf numFmtId="0" fontId="94" fillId="5" borderId="22" applyNumberFormat="0" applyAlignment="0" applyProtection="0"/>
    <xf numFmtId="37" fontId="19" fillId="0" borderId="27" applyAlignment="0">
      <protection locked="0"/>
    </xf>
    <xf numFmtId="37" fontId="19" fillId="0" borderId="27" applyAlignment="0">
      <protection locked="0"/>
    </xf>
    <xf numFmtId="10" fontId="19" fillId="0" borderId="27" applyAlignment="0">
      <protection locked="0"/>
    </xf>
    <xf numFmtId="10" fontId="19" fillId="0" borderId="27" applyAlignment="0">
      <protection locked="0"/>
    </xf>
    <xf numFmtId="0" fontId="83" fillId="2" borderId="28">
      <alignment horizontal="center"/>
    </xf>
    <xf numFmtId="0" fontId="83" fillId="2" borderId="28">
      <alignment horizontal="center"/>
    </xf>
    <xf numFmtId="0" fontId="83" fillId="2" borderId="28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17" fontId="83" fillId="2" borderId="29" applyBorder="0">
      <alignment horizontal="center"/>
    </xf>
    <xf numFmtId="0" fontId="308" fillId="29" borderId="52" applyNumberFormat="0" applyProtection="0">
      <alignment horizontal="left" vertical="top" indent="1"/>
    </xf>
    <xf numFmtId="0" fontId="328" fillId="0" borderId="67" applyNumberFormat="0" applyFill="0" applyAlignment="0" applyProtection="0"/>
    <xf numFmtId="0" fontId="308" fillId="8" borderId="9" applyNumberFormat="0" applyFont="0" applyBorder="0" applyAlignment="0" applyProtection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5" fillId="0" borderId="9" applyNumberFormat="0" applyFill="0" applyBorder="0" applyProtection="0">
      <alignment horizont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41" fillId="26" borderId="28" applyAlignment="0" applyProtection="0"/>
    <xf numFmtId="0" fontId="41" fillId="26" borderId="28" applyAlignment="0" applyProtection="0"/>
    <xf numFmtId="0" fontId="41" fillId="26" borderId="28" applyAlignment="0" applyProtection="0"/>
    <xf numFmtId="2" fontId="75" fillId="0" borderId="9">
      <alignment horizontal="center" vertical="center"/>
      <protection locked="0"/>
    </xf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134" fillId="33" borderId="29" applyNumberFormat="0" applyFont="0" applyBorder="0"/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10" fillId="11" borderId="22" applyNumberFormat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7" fillId="3" borderId="52" applyNumberFormat="0" applyProtection="0">
      <alignment vertical="center"/>
    </xf>
    <xf numFmtId="0" fontId="266" fillId="11" borderId="22" applyNumberFormat="0" applyAlignment="0" applyProtection="0"/>
    <xf numFmtId="0" fontId="266" fillId="11" borderId="22" applyNumberFormat="0" applyAlignment="0" applyProtection="0"/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 applyFill="0" applyBorder="0" applyAlignment="0">
      <protection locked="0"/>
    </xf>
    <xf numFmtId="0" fontId="257" fillId="0" borderId="67" applyNumberFormat="0" applyFill="0" applyAlignment="0" applyProtection="0"/>
    <xf numFmtId="0" fontId="196" fillId="12" borderId="52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109" fillId="2" borderId="9">
      <alignment horizontal="center" vertical="center" wrapText="1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117" fillId="0" borderId="60">
      <protection locked="0"/>
    </xf>
    <xf numFmtId="0" fontId="328" fillId="0" borderId="67" applyNumberFormat="0" applyFill="0" applyAlignment="0" applyProtection="0"/>
    <xf numFmtId="8" fontId="287" fillId="0" borderId="35"/>
    <xf numFmtId="8" fontId="287" fillId="0" borderId="35"/>
    <xf numFmtId="0" fontId="312" fillId="2" borderId="49" applyNumberFormat="0" applyAlignment="0" applyProtection="0"/>
    <xf numFmtId="0" fontId="117" fillId="0" borderId="60">
      <protection locked="0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109" fillId="2" borderId="9">
      <alignment horizontal="center" vertical="center" wrapText="1"/>
    </xf>
    <xf numFmtId="260" fontId="109" fillId="0" borderId="60" applyFill="0" applyAlignment="0" applyProtection="0"/>
    <xf numFmtId="8" fontId="287" fillId="0" borderId="35"/>
    <xf numFmtId="0" fontId="117" fillId="0" borderId="60">
      <protection locked="0"/>
    </xf>
    <xf numFmtId="0" fontId="269" fillId="2" borderId="49" applyNumberFormat="0" applyAlignment="0" applyProtection="0"/>
    <xf numFmtId="0" fontId="254" fillId="4" borderId="47" applyNumberFormat="0" applyFont="0" applyAlignment="0" applyProtection="0"/>
    <xf numFmtId="0" fontId="266" fillId="11" borderId="22" applyNumberFormat="0" applyAlignment="0" applyProtection="0"/>
    <xf numFmtId="0" fontId="266" fillId="11" borderId="22" applyNumberFormat="0" applyAlignment="0" applyProtection="0"/>
    <xf numFmtId="0" fontId="260" fillId="2" borderId="22" applyNumberFormat="0" applyAlignment="0" applyProtection="0"/>
    <xf numFmtId="0" fontId="94" fillId="2" borderId="22" applyNumberFormat="0" applyAlignment="0" applyProtection="0"/>
    <xf numFmtId="169" fontId="48" fillId="0" borderId="60" applyFont="0" applyFill="0" applyAlignment="0" applyProtection="0"/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0" borderId="9">
      <protection locked="0"/>
    </xf>
    <xf numFmtId="0" fontId="198" fillId="45" borderId="52" applyNumberFormat="0" applyProtection="0">
      <alignment horizontal="right" vertical="center"/>
    </xf>
    <xf numFmtId="8" fontId="287" fillId="0" borderId="35"/>
    <xf numFmtId="0" fontId="308" fillId="3" borderId="9">
      <protection locked="0"/>
    </xf>
    <xf numFmtId="2" fontId="75" fillId="0" borderId="9">
      <alignment horizontal="center" vertical="center"/>
      <protection locked="0"/>
    </xf>
    <xf numFmtId="0" fontId="203" fillId="29" borderId="52" applyNumberFormat="0" applyProtection="0">
      <alignment vertical="center"/>
    </xf>
    <xf numFmtId="0" fontId="117" fillId="0" borderId="60">
      <protection locked="0"/>
    </xf>
    <xf numFmtId="0" fontId="126" fillId="4" borderId="47" applyNumberFormat="0" applyFont="0" applyAlignment="0" applyProtection="0"/>
    <xf numFmtId="0" fontId="196" fillId="3" borderId="52" applyNumberFormat="0" applyProtection="0">
      <alignment vertical="center"/>
    </xf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202" fontId="48" fillId="0" borderId="60"/>
    <xf numFmtId="0" fontId="198" fillId="2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8" fontId="287" fillId="0" borderId="35"/>
    <xf numFmtId="0" fontId="266" fillId="11" borderId="22" applyNumberFormat="0" applyAlignment="0" applyProtection="0"/>
    <xf numFmtId="0" fontId="55" fillId="4" borderId="47" applyNumberFormat="0" applyFont="0" applyAlignment="0" applyProtection="0"/>
    <xf numFmtId="0" fontId="198" fillId="12" borderId="52" applyNumberFormat="0" applyProtection="0">
      <alignment horizontal="right" vertical="center"/>
    </xf>
    <xf numFmtId="0" fontId="308" fillId="34" borderId="43">
      <protection locked="0"/>
    </xf>
    <xf numFmtId="0" fontId="46" fillId="4" borderId="9" applyNumberFormat="0" applyBorder="0" applyAlignment="0" applyProtection="0"/>
    <xf numFmtId="8" fontId="287" fillId="0" borderId="35"/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203" fillId="29" borderId="52" applyNumberFormat="0" applyProtection="0">
      <alignment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198" fillId="2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308" fillId="12" borderId="43">
      <protection locked="0"/>
    </xf>
    <xf numFmtId="0" fontId="310" fillId="11" borderId="22" applyNumberFormat="0" applyAlignment="0" applyProtection="0"/>
    <xf numFmtId="0" fontId="269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8" fontId="287" fillId="0" borderId="35"/>
    <xf numFmtId="0" fontId="157" fillId="0" borderId="28" applyNumberFormat="0" applyFont="0" applyFill="0" applyBorder="0">
      <protection locked="0"/>
    </xf>
    <xf numFmtId="0" fontId="157" fillId="0" borderId="28" applyNumberFormat="0" applyFont="0" applyFill="0" applyBorder="0">
      <protection locked="0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308" fillId="12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94" fillId="2" borderId="22" applyNumberFormat="0" applyAlignment="0" applyProtection="0"/>
    <xf numFmtId="0" fontId="46" fillId="2" borderId="12">
      <alignment horizontal="center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0" fontId="257" fillId="0" borderId="67" applyNumberFormat="0" applyFill="0" applyAlignment="0" applyProtection="0"/>
    <xf numFmtId="0" fontId="198" fillId="13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117" fillId="0" borderId="60">
      <protection locked="0"/>
    </xf>
    <xf numFmtId="0" fontId="157" fillId="0" borderId="28" applyNumberFormat="0" applyFont="0" applyFill="0" applyBorder="0">
      <protection locked="0"/>
    </xf>
    <xf numFmtId="0" fontId="126" fillId="4" borderId="47" applyNumberFormat="0" applyFont="0" applyAlignment="0" applyProtection="0"/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26" fillId="4" borderId="47" applyNumberFormat="0" applyFont="0" applyAlignment="0" applyProtection="0"/>
    <xf numFmtId="0" fontId="207" fillId="36" borderId="55" applyNumberFormat="0" applyProtection="0">
      <alignment horizontal="left" vertical="center"/>
    </xf>
    <xf numFmtId="0" fontId="312" fillId="2" borderId="49" applyNumberFormat="0" applyAlignment="0" applyProtection="0"/>
    <xf numFmtId="0" fontId="269" fillId="2" borderId="49" applyNumberFormat="0" applyAlignment="0" applyProtection="0"/>
    <xf numFmtId="0" fontId="269" fillId="2" borderId="49" applyNumberFormat="0" applyAlignment="0" applyProtection="0"/>
    <xf numFmtId="0" fontId="135" fillId="0" borderId="9" applyNumberFormat="0" applyFill="0" applyBorder="0" applyProtection="0">
      <alignment horizontal="center"/>
    </xf>
    <xf numFmtId="0" fontId="41" fillId="26" borderId="28" applyAlignment="0" applyProtection="0"/>
    <xf numFmtId="0" fontId="312" fillId="2" borderId="49" applyNumberFormat="0" applyAlignment="0" applyProtection="0"/>
    <xf numFmtId="0" fontId="83" fillId="2" borderId="28">
      <alignment horizont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0" fontId="312" fillId="2" borderId="49" applyNumberFormat="0" applyAlignment="0" applyProtection="0"/>
    <xf numFmtId="37" fontId="19" fillId="0" borderId="27">
      <protection locked="0"/>
    </xf>
    <xf numFmtId="37" fontId="19" fillId="0" borderId="27"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0" fontId="328" fillId="0" borderId="67" applyNumberFormat="0" applyFill="0" applyAlignment="0" applyProtection="0"/>
    <xf numFmtId="0" fontId="308" fillId="0" borderId="9" applyFill="0" applyBorder="0" applyAlignment="0">
      <protection locked="0"/>
    </xf>
    <xf numFmtId="202" fontId="48" fillId="0" borderId="60"/>
    <xf numFmtId="0" fontId="308" fillId="4" borderId="47" applyNumberFormat="0" applyFont="0" applyAlignment="0" applyProtection="0"/>
    <xf numFmtId="0" fontId="55" fillId="4" borderId="47" applyNumberFormat="0" applyFont="0" applyAlignment="0" applyProtection="0"/>
    <xf numFmtId="2" fontId="75" fillId="0" borderId="9">
      <alignment horizontal="center" vertical="center"/>
      <protection locked="0"/>
    </xf>
    <xf numFmtId="0" fontId="175" fillId="39" borderId="9" applyNumberFormat="0">
      <alignment horizontal="center" vertical="top" wrapText="1"/>
      <protection hidden="1"/>
    </xf>
    <xf numFmtId="0" fontId="175" fillId="39" borderId="9" applyNumberFormat="0">
      <alignment horizontal="center" vertical="top" wrapText="1"/>
      <protection hidden="1"/>
    </xf>
    <xf numFmtId="260" fontId="109" fillId="0" borderId="60" applyFill="0" applyAlignment="0" applyProtection="0"/>
    <xf numFmtId="0" fontId="198" fillId="22" borderId="52" applyNumberFormat="0" applyProtection="0">
      <alignment horizontal="right" vertical="center"/>
    </xf>
    <xf numFmtId="0" fontId="286" fillId="0" borderId="9" applyNumberFormat="0" applyBorder="0" applyAlignment="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202" fontId="48" fillId="0" borderId="60"/>
    <xf numFmtId="0" fontId="196" fillId="12" borderId="52" applyNumberFormat="0" applyProtection="0">
      <alignment horizontal="left" vertical="center" indent="1"/>
    </xf>
    <xf numFmtId="0" fontId="198" fillId="22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 indent="1"/>
    </xf>
    <xf numFmtId="297" fontId="308" fillId="0" borderId="0"/>
    <xf numFmtId="0" fontId="308" fillId="4" borderId="47" applyNumberFormat="0" applyFont="0" applyAlignment="0" applyProtection="0"/>
    <xf numFmtId="0" fontId="310" fillId="11" borderId="22" applyNumberFormat="0" applyAlignment="0" applyProtection="0"/>
    <xf numFmtId="202" fontId="48" fillId="0" borderId="60"/>
    <xf numFmtId="0" fontId="109" fillId="2" borderId="9">
      <alignment horizontal="center" vertical="center" wrapText="1"/>
    </xf>
    <xf numFmtId="0" fontId="134" fillId="33" borderId="29" applyNumberFormat="0" applyFont="0" applyBorder="0"/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41" fillId="0" borderId="9" applyNumberFormat="0" applyFont="0" applyBorder="0">
      <alignment horizontal="right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199" fillId="3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11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2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45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2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center" indent="1"/>
    </xf>
    <xf numFmtId="0" fontId="308" fillId="43" borderId="52" applyNumberFormat="0" applyProtection="0">
      <alignment horizontal="left" vertical="top" indent="1"/>
    </xf>
    <xf numFmtId="0" fontId="308" fillId="43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308" fillId="36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center" indent="1"/>
    </xf>
    <xf numFmtId="0" fontId="308" fillId="12" borderId="52" applyNumberFormat="0" applyProtection="0">
      <alignment horizontal="left" vertical="top" indent="1"/>
    </xf>
    <xf numFmtId="0" fontId="308" fillId="12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center" indent="1"/>
    </xf>
    <xf numFmtId="0" fontId="308" fillId="29" borderId="52" applyNumberFormat="0" applyProtection="0">
      <alignment horizontal="left" vertical="top" indent="1"/>
    </xf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198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203" fillId="29" borderId="52" applyNumberFormat="0" applyProtection="0">
      <alignment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56" fillId="4" borderId="52" applyNumberFormat="0" applyProtection="0">
      <alignment horizontal="left" vertical="top" indent="1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56" fillId="36" borderId="52" applyNumberFormat="0" applyProtection="0">
      <alignment horizontal="left" vertical="top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 indent="1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7" fillId="36" borderId="55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3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0" fontId="308" fillId="0" borderId="9">
      <protection locked="0"/>
    </xf>
    <xf numFmtId="37" fontId="19" fillId="0" borderId="27" applyAlignment="0">
      <protection locked="0"/>
    </xf>
    <xf numFmtId="0" fontId="83" fillId="2" borderId="28">
      <alignment horizontal="center"/>
    </xf>
    <xf numFmtId="0" fontId="41" fillId="26" borderId="28" applyAlignment="0" applyProtection="0"/>
    <xf numFmtId="0" fontId="41" fillId="26" borderId="28" applyAlignment="0" applyProtection="0"/>
    <xf numFmtId="0" fontId="41" fillId="26" borderId="28" applyAlignment="0" applyProtection="0"/>
    <xf numFmtId="0" fontId="134" fillId="33" borderId="29" applyNumberFormat="0" applyFont="0" applyBorder="0"/>
    <xf numFmtId="17" fontId="83" fillId="2" borderId="29" applyBorder="0">
      <alignment horizontal="center"/>
    </xf>
    <xf numFmtId="0" fontId="312" fillId="2" borderId="49" applyNumberFormat="0" applyAlignment="0" applyProtection="0"/>
    <xf numFmtId="0" fontId="208" fillId="29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2" fontId="75" fillId="0" borderId="9">
      <alignment horizontal="center" vertical="center"/>
      <protection locked="0"/>
    </xf>
    <xf numFmtId="0" fontId="94" fillId="2" borderId="22" applyNumberFormat="0" applyAlignment="0" applyProtection="0"/>
    <xf numFmtId="0" fontId="197" fillId="3" borderId="52" applyNumberFormat="0" applyProtection="0">
      <alignment vertical="center"/>
    </xf>
    <xf numFmtId="0" fontId="198" fillId="3" borderId="52" applyNumberFormat="0" applyProtection="0">
      <alignment horizontal="left" vertical="center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0" fontId="109" fillId="2" borderId="9">
      <alignment horizontal="center" vertical="center" wrapText="1"/>
    </xf>
    <xf numFmtId="8" fontId="287" fillId="0" borderId="35"/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109" fillId="0" borderId="9" applyNumberFormat="0">
      <alignment horizontal="centerContinuous" vertical="center" wrapText="1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328" fillId="0" borderId="67" applyNumberFormat="0" applyFill="0" applyAlignment="0" applyProtection="0"/>
    <xf numFmtId="0" fontId="117" fillId="0" borderId="60">
      <protection locked="0"/>
    </xf>
    <xf numFmtId="0" fontId="328" fillId="0" borderId="67" applyNumberFormat="0" applyFill="0" applyAlignment="0" applyProtection="0"/>
    <xf numFmtId="0" fontId="82" fillId="0" borderId="28">
      <alignment horizontal="left" vertical="center"/>
    </xf>
    <xf numFmtId="0" fontId="308" fillId="12" borderId="43"/>
    <xf numFmtId="0" fontId="312" fillId="2" borderId="49" applyNumberFormat="0" applyAlignment="0" applyProtection="0"/>
    <xf numFmtId="0" fontId="286" fillId="0" borderId="9" applyNumberFormat="0" applyBorder="0" applyAlignment="0">
      <protection locked="0"/>
    </xf>
    <xf numFmtId="0" fontId="203" fillId="29" borderId="52" applyNumberFormat="0" applyProtection="0">
      <alignment vertical="center"/>
    </xf>
    <xf numFmtId="0" fontId="198" fillId="2" borderId="52" applyNumberFormat="0" applyProtection="0">
      <alignment horizontal="right" vertical="center"/>
    </xf>
    <xf numFmtId="0" fontId="157" fillId="0" borderId="28" applyNumberFormat="0" applyFont="0" applyFill="0" applyBorder="0">
      <protection locked="0"/>
    </xf>
    <xf numFmtId="0" fontId="46" fillId="4" borderId="9" applyNumberFormat="0" applyBorder="0" applyAlignment="0" applyProtection="0"/>
    <xf numFmtId="0" fontId="198" fillId="7" borderId="52" applyNumberFormat="0" applyProtection="0">
      <alignment horizontal="right" vertical="center"/>
    </xf>
    <xf numFmtId="0" fontId="117" fillId="0" borderId="60">
      <protection locked="0"/>
    </xf>
    <xf numFmtId="0" fontId="135" fillId="0" borderId="9" applyNumberFormat="0" applyFill="0" applyBorder="0" applyProtection="0">
      <alignment horizontal="center"/>
    </xf>
    <xf numFmtId="0" fontId="109" fillId="2" borderId="9">
      <alignment horizontal="center" vertical="center" wrapText="1"/>
    </xf>
    <xf numFmtId="8" fontId="287" fillId="0" borderId="35"/>
    <xf numFmtId="0" fontId="308" fillId="0" borderId="9">
      <protection locked="0"/>
    </xf>
    <xf numFmtId="8" fontId="287" fillId="0" borderId="35"/>
    <xf numFmtId="0" fontId="134" fillId="33" borderId="29" applyNumberFormat="0" applyFont="0" applyBorder="0"/>
    <xf numFmtId="0" fontId="260" fillId="2" borderId="22" applyNumberFormat="0" applyAlignment="0" applyProtection="0"/>
    <xf numFmtId="0" fontId="310" fillId="11" borderId="22" applyNumberFormat="0" applyAlignment="0" applyProtection="0"/>
    <xf numFmtId="0" fontId="203" fillId="29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46" fillId="4" borderId="9" applyNumberFormat="0" applyBorder="0" applyAlignment="0" applyProtection="0"/>
    <xf numFmtId="0" fontId="207" fillId="36" borderId="55" applyNumberFormat="0" applyProtection="0">
      <alignment horizontal="left" vertical="center"/>
    </xf>
    <xf numFmtId="0" fontId="308" fillId="34" borderId="43">
      <protection locked="0"/>
    </xf>
    <xf numFmtId="0" fontId="310" fillId="11" borderId="22" applyNumberFormat="0" applyAlignment="0" applyProtection="0"/>
    <xf numFmtId="0" fontId="312" fillId="2" borderId="49" applyNumberFormat="0" applyAlignment="0" applyProtection="0"/>
    <xf numFmtId="10" fontId="19" fillId="0" borderId="27" applyAlignment="0">
      <protection locked="0"/>
    </xf>
    <xf numFmtId="0" fontId="134" fillId="33" borderId="29" applyNumberFormat="0" applyFont="0" applyBorder="0"/>
    <xf numFmtId="0" fontId="203" fillId="29" borderId="52" applyNumberFormat="0" applyProtection="0">
      <alignment horizontal="right" vertical="center"/>
    </xf>
    <xf numFmtId="260" fontId="109" fillId="0" borderId="60" applyFill="0" applyAlignment="0" applyProtection="0"/>
    <xf numFmtId="0" fontId="198" fillId="44" borderId="52" applyNumberFormat="0" applyProtection="0">
      <alignment horizontal="right" vertical="center"/>
    </xf>
    <xf numFmtId="0" fontId="94" fillId="5" borderId="22" applyNumberFormat="0" applyAlignment="0" applyProtection="0"/>
    <xf numFmtId="0" fontId="198" fillId="29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8" fillId="45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35" fillId="0" borderId="9" applyNumberFormat="0" applyFill="0" applyBorder="0" applyProtection="0">
      <alignment horizontal="center"/>
    </xf>
    <xf numFmtId="0" fontId="82" fillId="0" borderId="28">
      <alignment horizontal="left" vertical="center"/>
    </xf>
    <xf numFmtId="0" fontId="46" fillId="4" borderId="9" applyNumberFormat="0" applyBorder="0" applyAlignment="0" applyProtection="0"/>
    <xf numFmtId="0" fontId="310" fillId="11" borderId="22" applyNumberFormat="0" applyAlignment="0" applyProtection="0"/>
    <xf numFmtId="0" fontId="107" fillId="0" borderId="9">
      <alignment horizontal="center" vertical="top" wrapText="1"/>
      <protection hidden="1"/>
    </xf>
    <xf numFmtId="169" fontId="48" fillId="0" borderId="60" applyFont="0" applyFill="0" applyAlignment="0" applyProtection="0"/>
    <xf numFmtId="8" fontId="287" fillId="0" borderId="35"/>
    <xf numFmtId="0" fontId="198" fillId="29" borderId="52" applyNumberFormat="0" applyProtection="0">
      <alignment horizontal="right" vertical="center"/>
    </xf>
    <xf numFmtId="0" fontId="197" fillId="3" borderId="52" applyNumberFormat="0" applyProtection="0">
      <alignment vertical="center"/>
    </xf>
    <xf numFmtId="0" fontId="198" fillId="7" borderId="52" applyNumberFormat="0" applyProtection="0">
      <alignment horizontal="right" vertical="center"/>
    </xf>
    <xf numFmtId="0" fontId="310" fillId="11" borderId="22" applyNumberFormat="0" applyAlignment="0" applyProtection="0"/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198" fillId="44" borderId="52" applyNumberFormat="0" applyProtection="0">
      <alignment horizontal="right" vertical="center"/>
    </xf>
    <xf numFmtId="0" fontId="198" fillId="29" borderId="52" applyNumberFormat="0" applyProtection="0">
      <alignment vertical="center"/>
    </xf>
    <xf numFmtId="0" fontId="208" fillId="29" borderId="52" applyNumberFormat="0" applyProtection="0">
      <alignment horizontal="right" vertical="center"/>
    </xf>
    <xf numFmtId="0" fontId="207" fillId="36" borderId="55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0" fontId="198" fillId="21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57" fillId="0" borderId="28" applyNumberFormat="0" applyFont="0" applyFill="0" applyBorder="0">
      <protection locked="0"/>
    </xf>
    <xf numFmtId="0" fontId="308" fillId="12" borderId="52" applyNumberFormat="0" applyProtection="0">
      <alignment horizontal="left" vertical="top" indent="1"/>
    </xf>
    <xf numFmtId="0" fontId="117" fillId="0" borderId="60">
      <protection locked="0"/>
    </xf>
    <xf numFmtId="0" fontId="308" fillId="4" borderId="47" applyNumberFormat="0" applyFont="0" applyAlignment="0" applyProtection="0"/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 indent="1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08" fillId="12" borderId="52" applyNumberFormat="0" applyProtection="0">
      <alignment horizontal="left" vertical="center" indent="1"/>
    </xf>
    <xf numFmtId="0" fontId="175" fillId="39" borderId="9" applyNumberFormat="0">
      <alignment horizontal="center" vertical="top" wrapText="1"/>
      <protection hidden="1"/>
    </xf>
    <xf numFmtId="0" fontId="117" fillId="0" borderId="60">
      <protection locked="0"/>
    </xf>
    <xf numFmtId="0" fontId="207" fillId="36" borderId="55" applyNumberFormat="0" applyProtection="0">
      <alignment horizontal="left" vertical="center"/>
    </xf>
    <xf numFmtId="0" fontId="109" fillId="0" borderId="9" applyNumberFormat="0">
      <alignment horizontal="centerContinuous" vertical="center" wrapText="1"/>
    </xf>
    <xf numFmtId="0" fontId="41" fillId="0" borderId="9" applyNumberFormat="0" applyFont="0" applyBorder="0">
      <alignment horizontal="right"/>
    </xf>
    <xf numFmtId="0" fontId="117" fillId="0" borderId="60">
      <protection locked="0"/>
    </xf>
    <xf numFmtId="0" fontId="126" fillId="4" borderId="47" applyNumberFormat="0" applyFont="0" applyAlignment="0" applyProtection="0"/>
    <xf numFmtId="0" fontId="310" fillId="11" borderId="22" applyNumberFormat="0" applyAlignment="0" applyProtection="0"/>
    <xf numFmtId="2" fontId="75" fillId="0" borderId="9">
      <alignment horizontal="center" vertical="center"/>
      <protection locked="0"/>
    </xf>
    <xf numFmtId="0" fontId="312" fillId="2" borderId="49" applyNumberFormat="0" applyAlignment="0" applyProtection="0"/>
    <xf numFmtId="0" fontId="269" fillId="2" borderId="49" applyNumberFormat="0" applyAlignment="0" applyProtection="0"/>
    <xf numFmtId="0" fontId="312" fillId="2" borderId="49" applyNumberFormat="0" applyAlignment="0" applyProtection="0"/>
    <xf numFmtId="0" fontId="198" fillId="15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57" fillId="0" borderId="28" applyNumberFormat="0" applyFont="0" applyFill="0" applyBorder="0">
      <protection locked="0"/>
    </xf>
    <xf numFmtId="0" fontId="175" fillId="39" borderId="9" applyNumberFormat="0">
      <alignment horizontal="center" vertical="top" wrapText="1"/>
      <protection hidden="1"/>
    </xf>
    <xf numFmtId="260" fontId="109" fillId="0" borderId="60" applyFill="0" applyAlignment="0" applyProtection="0"/>
    <xf numFmtId="0" fontId="266" fillId="11" borderId="22" applyNumberFormat="0" applyAlignment="0" applyProtection="0"/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8" fontId="287" fillId="0" borderId="35"/>
    <xf numFmtId="0" fontId="126" fillId="4" borderId="47" applyNumberFormat="0" applyFont="0" applyAlignment="0" applyProtection="0"/>
    <xf numFmtId="0" fontId="312" fillId="2" borderId="49" applyNumberFormat="0" applyAlignment="0" applyProtection="0"/>
    <xf numFmtId="0" fontId="198" fillId="13" borderId="52" applyNumberFormat="0" applyProtection="0">
      <alignment horizontal="right" vertical="center"/>
    </xf>
    <xf numFmtId="0" fontId="94" fillId="5" borderId="22" applyNumberFormat="0" applyAlignment="0" applyProtection="0"/>
    <xf numFmtId="0" fontId="310" fillId="11" borderId="22" applyNumberFormat="0" applyAlignment="0" applyProtection="0"/>
    <xf numFmtId="0" fontId="198" fillId="13" borderId="52" applyNumberFormat="0" applyProtection="0">
      <alignment horizontal="right" vertical="center"/>
    </xf>
    <xf numFmtId="0" fontId="266" fillId="11" borderId="22" applyNumberFormat="0" applyAlignment="0" applyProtection="0"/>
    <xf numFmtId="0" fontId="198" fillId="29" borderId="52" applyNumberFormat="0" applyProtection="0">
      <alignment vertical="center"/>
    </xf>
    <xf numFmtId="0" fontId="198" fillId="12" borderId="52" applyNumberFormat="0" applyProtection="0">
      <alignment horizontal="right" vertical="center"/>
    </xf>
    <xf numFmtId="0" fontId="312" fillId="2" borderId="49" applyNumberFormat="0" applyAlignment="0" applyProtection="0"/>
    <xf numFmtId="0" fontId="196" fillId="12" borderId="55" applyNumberFormat="0" applyProtection="0">
      <alignment horizontal="left" vertical="center"/>
    </xf>
    <xf numFmtId="8" fontId="287" fillId="0" borderId="35"/>
    <xf numFmtId="0" fontId="198" fillId="21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17" fontId="83" fillId="2" borderId="29" applyBorder="0">
      <alignment horizontal="center"/>
    </xf>
    <xf numFmtId="0" fontId="94" fillId="2" borderId="22" applyNumberFormat="0" applyAlignment="0" applyProtection="0"/>
    <xf numFmtId="0" fontId="198" fillId="13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56" fillId="4" borderId="52" applyNumberFormat="0" applyProtection="0">
      <alignment horizontal="left" vertical="top" indent="1"/>
    </xf>
    <xf numFmtId="0" fontId="198" fillId="2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55" fillId="4" borderId="47" applyNumberFormat="0" applyFont="0" applyAlignment="0" applyProtection="0"/>
    <xf numFmtId="0" fontId="198" fillId="21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13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308" fillId="43" borderId="52" applyNumberFormat="0" applyProtection="0">
      <alignment horizontal="left" vertical="top" indent="1"/>
    </xf>
    <xf numFmtId="0" fontId="203" fillId="29" borderId="52" applyNumberFormat="0" applyProtection="0">
      <alignment vertical="center"/>
    </xf>
    <xf numFmtId="0" fontId="308" fillId="12" borderId="52" applyNumberFormat="0" applyProtection="0">
      <alignment horizontal="left" vertical="center" indent="1"/>
    </xf>
    <xf numFmtId="0" fontId="56" fillId="4" borderId="52" applyNumberFormat="0" applyProtection="0">
      <alignment horizontal="left" vertical="top" indent="1"/>
    </xf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203" fillId="29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196" fillId="12" borderId="52" applyNumberFormat="0" applyProtection="0">
      <alignment horizontal="left" vertical="center"/>
    </xf>
    <xf numFmtId="0" fontId="56" fillId="36" borderId="52" applyNumberFormat="0" applyProtection="0">
      <alignment horizontal="left" vertical="top" indent="1"/>
    </xf>
    <xf numFmtId="8" fontId="287" fillId="0" borderId="35"/>
    <xf numFmtId="44" fontId="308" fillId="0" borderId="0" applyFont="0" applyFill="0" applyBorder="0" applyAlignment="0" applyProtection="0"/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202" fontId="48" fillId="0" borderId="60"/>
    <xf numFmtId="0" fontId="308" fillId="0" borderId="9" applyFill="0" applyBorder="0" applyAlignment="0">
      <protection locked="0"/>
    </xf>
    <xf numFmtId="0" fontId="94" fillId="2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8" fontId="287" fillId="0" borderId="35"/>
    <xf numFmtId="0" fontId="260" fillId="2" borderId="22" applyNumberFormat="0" applyAlignment="0" applyProtection="0"/>
    <xf numFmtId="0" fontId="308" fillId="43" borderId="52" applyNumberFormat="0" applyProtection="0">
      <alignment horizontal="left" vertical="center" indent="1"/>
    </xf>
    <xf numFmtId="37" fontId="19" fillId="0" borderId="27" applyAlignment="0">
      <protection locked="0"/>
    </xf>
    <xf numFmtId="297" fontId="308" fillId="0" borderId="0"/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308" fillId="0" borderId="9" applyFill="0" applyBorder="0" applyAlignment="0">
      <protection locked="0"/>
    </xf>
    <xf numFmtId="0" fontId="312" fillId="2" borderId="49" applyNumberFormat="0" applyAlignment="0" applyProtection="0"/>
    <xf numFmtId="0" fontId="198" fillId="45" borderId="52" applyNumberFormat="0" applyProtection="0">
      <alignment horizontal="right" vertical="center"/>
    </xf>
    <xf numFmtId="0" fontId="83" fillId="2" borderId="9">
      <alignment horizontal="right"/>
    </xf>
    <xf numFmtId="0" fontId="117" fillId="0" borderId="60">
      <protection locked="0"/>
    </xf>
    <xf numFmtId="0" fontId="196" fillId="12" borderId="52" applyNumberFormat="0" applyProtection="0">
      <alignment horizontal="left" vertical="center"/>
    </xf>
    <xf numFmtId="0" fontId="82" fillId="0" borderId="28">
      <alignment horizontal="left" vertical="center"/>
    </xf>
    <xf numFmtId="0" fontId="196" fillId="12" borderId="55" applyNumberFormat="0" applyProtection="0">
      <alignment horizontal="lef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198" fillId="29" borderId="52" applyNumberFormat="0" applyProtection="0">
      <alignment horizontal="right" vertical="center"/>
    </xf>
    <xf numFmtId="0" fontId="328" fillId="0" borderId="67" applyNumberFormat="0" applyFill="0" applyAlignment="0" applyProtection="0"/>
    <xf numFmtId="0" fontId="260" fillId="2" borderId="22" applyNumberFormat="0" applyAlignment="0" applyProtection="0"/>
    <xf numFmtId="0" fontId="107" fillId="0" borderId="9">
      <alignment horizontal="center" vertical="top" wrapText="1"/>
      <protection hidden="1"/>
    </xf>
    <xf numFmtId="0" fontId="107" fillId="0" borderId="9">
      <alignment horizontal="center" vertical="top" wrapText="1"/>
      <protection hidden="1"/>
    </xf>
    <xf numFmtId="0" fontId="126" fillId="4" borderId="47" applyNumberFormat="0" applyFont="0" applyAlignment="0" applyProtection="0"/>
    <xf numFmtId="0" fontId="94" fillId="2" borderId="22" applyNumberFormat="0" applyAlignment="0" applyProtection="0"/>
    <xf numFmtId="0" fontId="196" fillId="12" borderId="55" applyNumberFormat="0" applyProtection="0">
      <alignment horizontal="left" vertical="center"/>
    </xf>
    <xf numFmtId="0" fontId="198" fillId="29" borderId="52" applyNumberFormat="0" applyProtection="0">
      <alignment horizontal="right" vertical="center"/>
    </xf>
    <xf numFmtId="0" fontId="312" fillId="2" borderId="49" applyNumberFormat="0" applyAlignment="0" applyProtection="0"/>
    <xf numFmtId="0" fontId="203" fillId="29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12" fillId="2" borderId="49" applyNumberFormat="0" applyAlignment="0" applyProtection="0"/>
    <xf numFmtId="8" fontId="287" fillId="0" borderId="35"/>
    <xf numFmtId="0" fontId="135" fillId="0" borderId="9" applyNumberFormat="0" applyFill="0" applyBorder="0" applyProtection="0">
      <alignment horizontal="center"/>
    </xf>
    <xf numFmtId="0" fontId="308" fillId="43" borderId="52" applyNumberFormat="0" applyProtection="0">
      <alignment horizontal="left" vertical="top" indent="1"/>
    </xf>
    <xf numFmtId="0" fontId="310" fillId="11" borderId="22" applyNumberFormat="0" applyAlignment="0" applyProtection="0"/>
    <xf numFmtId="0" fontId="312" fillId="2" borderId="49" applyNumberFormat="0" applyAlignment="0" applyProtection="0"/>
    <xf numFmtId="0" fontId="198" fillId="3" borderId="52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109" fillId="0" borderId="9" applyNumberFormat="0">
      <alignment horizontal="centerContinuous" vertical="center" wrapText="1"/>
    </xf>
    <xf numFmtId="0" fontId="198" fillId="7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94" fillId="2" borderId="22" applyNumberFormat="0" applyAlignment="0" applyProtection="0"/>
    <xf numFmtId="0" fontId="198" fillId="22" borderId="52" applyNumberFormat="0" applyProtection="0">
      <alignment horizontal="right" vertical="center"/>
    </xf>
    <xf numFmtId="0" fontId="308" fillId="36" borderId="52" applyNumberFormat="0" applyProtection="0">
      <alignment horizontal="left" vertical="center" indent="1"/>
    </xf>
    <xf numFmtId="0" fontId="83" fillId="2" borderId="9">
      <alignment horizontal="right"/>
    </xf>
    <xf numFmtId="0" fontId="198" fillId="3" borderId="52" applyNumberFormat="0" applyProtection="0">
      <alignment horizontal="left" vertical="center"/>
    </xf>
    <xf numFmtId="0" fontId="94" fillId="2" borderId="22" applyNumberFormat="0" applyAlignment="0" applyProtection="0"/>
    <xf numFmtId="8" fontId="287" fillId="0" borderId="35"/>
    <xf numFmtId="0" fontId="198" fillId="29" borderId="52" applyNumberFormat="0" applyProtection="0">
      <alignment vertical="center"/>
    </xf>
    <xf numFmtId="0" fontId="308" fillId="36" borderId="52" applyNumberFormat="0" applyProtection="0">
      <alignment horizontal="left" vertical="center" indent="1"/>
    </xf>
    <xf numFmtId="0" fontId="310" fillId="11" borderId="22" applyNumberFormat="0" applyAlignment="0" applyProtection="0"/>
    <xf numFmtId="0" fontId="308" fillId="3" borderId="9">
      <protection locked="0"/>
    </xf>
    <xf numFmtId="0" fontId="196" fillId="12" borderId="52" applyNumberFormat="0" applyProtection="0">
      <alignment horizontal="left" vertical="center"/>
    </xf>
    <xf numFmtId="0" fontId="198" fillId="3" borderId="52" applyNumberFormat="0" applyProtection="0">
      <alignment horizontal="left" vertical="center"/>
    </xf>
    <xf numFmtId="8" fontId="287" fillId="0" borderId="35"/>
    <xf numFmtId="10" fontId="19" fillId="0" borderId="27" applyAlignment="0">
      <protection locked="0"/>
    </xf>
    <xf numFmtId="0" fontId="197" fillId="3" borderId="52" applyNumberFormat="0" applyProtection="0">
      <alignment vertical="center"/>
    </xf>
    <xf numFmtId="0" fontId="198" fillId="44" borderId="52" applyNumberFormat="0" applyProtection="0">
      <alignment horizontal="right" vertical="center"/>
    </xf>
    <xf numFmtId="0" fontId="46" fillId="4" borderId="9" applyNumberFormat="0" applyBorder="0" applyAlignment="0" applyProtection="0"/>
    <xf numFmtId="0" fontId="196" fillId="12" borderId="55" applyNumberFormat="0" applyProtection="0">
      <alignment horizontal="left" vertical="center"/>
    </xf>
    <xf numFmtId="0" fontId="198" fillId="44" borderId="52" applyNumberFormat="0" applyProtection="0">
      <alignment horizontal="right" vertical="center"/>
    </xf>
    <xf numFmtId="0" fontId="308" fillId="29" borderId="52" applyNumberFormat="0" applyProtection="0">
      <alignment horizontal="left" vertical="center" indent="1"/>
    </xf>
    <xf numFmtId="10" fontId="308" fillId="12" borderId="43">
      <alignment horizontal="center"/>
      <protection locked="0"/>
    </xf>
    <xf numFmtId="0" fontId="196" fillId="3" borderId="52" applyNumberFormat="0" applyProtection="0">
      <alignment vertical="center"/>
    </xf>
    <xf numFmtId="0" fontId="196" fillId="12" borderId="55" applyNumberFormat="0" applyProtection="0">
      <alignment horizontal="left" vertical="center" indent="1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198" fillId="7" borderId="52" applyNumberFormat="0" applyProtection="0">
      <alignment horizontal="right" vertical="center"/>
    </xf>
    <xf numFmtId="8" fontId="287" fillId="0" borderId="35"/>
    <xf numFmtId="0" fontId="196" fillId="12" borderId="52" applyNumberFormat="0" applyProtection="0">
      <alignment horizontal="left" vertical="center"/>
    </xf>
    <xf numFmtId="0" fontId="197" fillId="3" borderId="52" applyNumberFormat="0" applyProtection="0">
      <alignment vertical="center"/>
    </xf>
    <xf numFmtId="0" fontId="310" fillId="11" borderId="22" applyNumberFormat="0" applyAlignment="0" applyProtection="0"/>
    <xf numFmtId="0" fontId="328" fillId="0" borderId="67" applyNumberFormat="0" applyFill="0" applyAlignment="0" applyProtection="0"/>
    <xf numFmtId="0" fontId="94" fillId="2" borderId="22" applyNumberFormat="0" applyAlignment="0" applyProtection="0"/>
    <xf numFmtId="0" fontId="308" fillId="29" borderId="52" applyNumberFormat="0" applyProtection="0">
      <alignment horizontal="left" vertical="top" indent="1"/>
    </xf>
    <xf numFmtId="0" fontId="198" fillId="29" borderId="52" applyNumberFormat="0" applyProtection="0">
      <alignment vertical="center"/>
    </xf>
    <xf numFmtId="17" fontId="83" fillId="2" borderId="29" applyBorder="0">
      <alignment horizontal="center"/>
    </xf>
    <xf numFmtId="0" fontId="310" fillId="11" borderId="22" applyNumberFormat="0" applyAlignment="0" applyProtection="0"/>
    <xf numFmtId="0" fontId="198" fillId="8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198" fillId="29" borderId="52" applyNumberFormat="0" applyProtection="0">
      <alignment vertical="center"/>
    </xf>
    <xf numFmtId="0" fontId="198" fillId="15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208" fillId="29" borderId="52" applyNumberFormat="0" applyProtection="0">
      <alignment horizontal="right" vertical="center"/>
    </xf>
    <xf numFmtId="0" fontId="308" fillId="3" borderId="9">
      <protection locked="0"/>
    </xf>
    <xf numFmtId="0" fontId="109" fillId="2" borderId="9">
      <alignment horizontal="center" vertical="center" wrapText="1"/>
    </xf>
    <xf numFmtId="0" fontId="308" fillId="29" borderId="52" applyNumberFormat="0" applyProtection="0">
      <alignment horizontal="left" vertical="top" indent="1"/>
    </xf>
    <xf numFmtId="0" fontId="196" fillId="12" borderId="52" applyNumberFormat="0" applyProtection="0">
      <alignment horizontal="left" vertical="center" indent="1"/>
    </xf>
    <xf numFmtId="0" fontId="198" fillId="29" borderId="52" applyNumberFormat="0" applyProtection="0">
      <alignment vertical="center"/>
    </xf>
    <xf numFmtId="0" fontId="310" fillId="11" borderId="22" applyNumberFormat="0" applyAlignment="0" applyProtection="0"/>
    <xf numFmtId="0" fontId="207" fillId="36" borderId="55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312" fillId="2" borderId="49" applyNumberFormat="0" applyAlignment="0" applyProtection="0"/>
    <xf numFmtId="0" fontId="198" fillId="2" borderId="52" applyNumberFormat="0" applyProtection="0">
      <alignment horizontal="right" vertical="center"/>
    </xf>
    <xf numFmtId="8" fontId="287" fillId="0" borderId="35"/>
    <xf numFmtId="0" fontId="198" fillId="3" borderId="52" applyNumberFormat="0" applyProtection="0">
      <alignment horizontal="left" vertical="center"/>
    </xf>
    <xf numFmtId="0" fontId="308" fillId="29" borderId="52" applyNumberFormat="0" applyProtection="0">
      <alignment horizontal="left" vertical="top" indent="1"/>
    </xf>
    <xf numFmtId="0" fontId="308" fillId="0" borderId="9" applyFill="0" applyBorder="0" applyAlignment="0">
      <protection locked="0"/>
    </xf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94" fillId="2" borderId="22" applyNumberFormat="0" applyAlignment="0" applyProtection="0"/>
    <xf numFmtId="0" fontId="308" fillId="12" borderId="43">
      <protection locked="0"/>
    </xf>
    <xf numFmtId="0" fontId="198" fillId="15" borderId="52" applyNumberFormat="0" applyProtection="0">
      <alignment horizontal="right" vertical="center"/>
    </xf>
    <xf numFmtId="202" fontId="48" fillId="0" borderId="60"/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8" fontId="287" fillId="0" borderId="35"/>
    <xf numFmtId="0" fontId="55" fillId="4" borderId="47" applyNumberFormat="0" applyFont="0" applyAlignment="0" applyProtection="0"/>
    <xf numFmtId="0" fontId="312" fillId="2" borderId="49" applyNumberFormat="0" applyAlignment="0" applyProtection="0"/>
    <xf numFmtId="0" fontId="198" fillId="13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94" fillId="2" borderId="22" applyNumberFormat="0" applyAlignment="0" applyProtection="0"/>
    <xf numFmtId="0" fontId="308" fillId="36" borderId="52" applyNumberFormat="0" applyProtection="0">
      <alignment horizontal="left" vertical="center" indent="1"/>
    </xf>
    <xf numFmtId="0" fontId="196" fillId="12" borderId="52" applyNumberFormat="0" applyProtection="0">
      <alignment horizontal="left" vertical="center"/>
    </xf>
    <xf numFmtId="0" fontId="260" fillId="2" borderId="22" applyNumberFormat="0" applyAlignment="0" applyProtection="0"/>
    <xf numFmtId="0" fontId="198" fillId="8" borderId="52" applyNumberFormat="0" applyProtection="0">
      <alignment horizontal="right" vertical="center"/>
    </xf>
    <xf numFmtId="0" fontId="308" fillId="0" borderId="9">
      <protection locked="0"/>
    </xf>
    <xf numFmtId="0" fontId="198" fillId="21" borderId="52" applyNumberFormat="0" applyProtection="0">
      <alignment horizontal="right" vertical="center"/>
    </xf>
    <xf numFmtId="0" fontId="41" fillId="0" borderId="9" applyNumberFormat="0" applyFont="0" applyBorder="0">
      <alignment horizontal="right"/>
    </xf>
    <xf numFmtId="0" fontId="308" fillId="0" borderId="9">
      <protection locked="0"/>
    </xf>
    <xf numFmtId="0" fontId="198" fillId="13" borderId="52" applyNumberFormat="0" applyProtection="0">
      <alignment horizontal="right" vertical="center"/>
    </xf>
    <xf numFmtId="0" fontId="117" fillId="0" borderId="60">
      <protection locked="0"/>
    </xf>
    <xf numFmtId="0" fontId="308" fillId="43" borderId="52" applyNumberFormat="0" applyProtection="0">
      <alignment horizontal="left" vertical="center" indent="1"/>
    </xf>
    <xf numFmtId="202" fontId="48" fillId="0" borderId="60"/>
    <xf numFmtId="0" fontId="312" fillId="2" borderId="49" applyNumberFormat="0" applyAlignment="0" applyProtection="0"/>
    <xf numFmtId="0" fontId="55" fillId="4" borderId="47" applyNumberFormat="0" applyFont="0" applyAlignment="0" applyProtection="0"/>
    <xf numFmtId="0" fontId="107" fillId="0" borderId="9">
      <alignment horizontal="center" vertical="top" wrapText="1"/>
      <protection hidden="1"/>
    </xf>
    <xf numFmtId="202" fontId="48" fillId="0" borderId="60"/>
    <xf numFmtId="10" fontId="19" fillId="0" borderId="27" applyAlignment="0">
      <protection locked="0"/>
    </xf>
    <xf numFmtId="0" fontId="198" fillId="8" borderId="52" applyNumberFormat="0" applyProtection="0">
      <alignment horizontal="right" vertical="center"/>
    </xf>
    <xf numFmtId="0" fontId="198" fillId="7" borderId="52" applyNumberFormat="0" applyProtection="0">
      <alignment horizontal="right" vertical="center"/>
    </xf>
    <xf numFmtId="0" fontId="308" fillId="0" borderId="9" applyFill="0" applyBorder="0" applyAlignment="0">
      <protection locked="0"/>
    </xf>
    <xf numFmtId="0" fontId="308" fillId="36" borderId="52" applyNumberFormat="0" applyProtection="0">
      <alignment horizontal="left" vertical="center" indent="1"/>
    </xf>
    <xf numFmtId="0" fontId="308" fillId="36" borderId="52" applyNumberFormat="0" applyProtection="0">
      <alignment horizontal="left" vertical="top" indent="1"/>
    </xf>
    <xf numFmtId="0" fontId="198" fillId="21" borderId="52" applyNumberFormat="0" applyProtection="0">
      <alignment horizontal="right" vertical="center"/>
    </xf>
    <xf numFmtId="0" fontId="117" fillId="0" borderId="60">
      <protection locked="0"/>
    </xf>
    <xf numFmtId="0" fontId="308" fillId="3" borderId="9">
      <protection locked="0"/>
    </xf>
    <xf numFmtId="0" fontId="94" fillId="2" borderId="22" applyNumberFormat="0" applyAlignment="0" applyProtection="0"/>
    <xf numFmtId="0" fontId="198" fillId="29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266" fillId="11" borderId="22" applyNumberFormat="0" applyAlignment="0" applyProtection="0"/>
    <xf numFmtId="0" fontId="312" fillId="2" borderId="49" applyNumberFormat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8" fontId="287" fillId="0" borderId="35"/>
    <xf numFmtId="0" fontId="198" fillId="13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8" fontId="287" fillId="0" borderId="35"/>
    <xf numFmtId="0" fontId="312" fillId="2" borderId="49" applyNumberFormat="0" applyAlignment="0" applyProtection="0"/>
    <xf numFmtId="0" fontId="94" fillId="2" borderId="22" applyNumberFormat="0" applyAlignment="0" applyProtection="0"/>
    <xf numFmtId="0" fontId="107" fillId="0" borderId="9">
      <alignment horizontal="center" vertical="top" wrapText="1"/>
      <protection hidden="1"/>
    </xf>
    <xf numFmtId="0" fontId="312" fillId="2" borderId="49" applyNumberFormat="0" applyAlignment="0" applyProtection="0"/>
    <xf numFmtId="0" fontId="312" fillId="2" borderId="49" applyNumberFormat="0" applyAlignment="0" applyProtection="0"/>
    <xf numFmtId="0" fontId="198" fillId="45" borderId="52" applyNumberFormat="0" applyProtection="0">
      <alignment horizontal="right" vertical="center"/>
    </xf>
    <xf numFmtId="2" fontId="75" fillId="0" borderId="9">
      <alignment horizontal="center" vertical="center"/>
      <protection locked="0"/>
    </xf>
    <xf numFmtId="0" fontId="135" fillId="0" borderId="9" applyNumberFormat="0" applyFill="0" applyBorder="0" applyProtection="0">
      <alignment horizontal="center"/>
    </xf>
    <xf numFmtId="297" fontId="308" fillId="0" borderId="0"/>
    <xf numFmtId="0" fontId="308" fillId="12" borderId="52" applyNumberFormat="0" applyProtection="0">
      <alignment horizontal="left" vertical="center" indent="1"/>
    </xf>
    <xf numFmtId="0" fontId="198" fillId="22" borderId="52" applyNumberFormat="0" applyProtection="0">
      <alignment horizontal="right" vertical="center"/>
    </xf>
    <xf numFmtId="0" fontId="308" fillId="43" borderId="52" applyNumberFormat="0" applyProtection="0">
      <alignment horizontal="left" vertical="top" indent="1"/>
    </xf>
    <xf numFmtId="0" fontId="198" fillId="13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98" fillId="2" borderId="52" applyNumberFormat="0" applyProtection="0">
      <alignment horizontal="right" vertical="center"/>
    </xf>
    <xf numFmtId="0" fontId="198" fillId="21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0" fontId="257" fillId="0" borderId="67" applyNumberFormat="0" applyFill="0" applyAlignment="0" applyProtection="0"/>
    <xf numFmtId="37" fontId="19" fillId="0" borderId="27">
      <protection locked="0"/>
    </xf>
    <xf numFmtId="0" fontId="308" fillId="12" borderId="43">
      <protection locked="0"/>
    </xf>
    <xf numFmtId="0" fontId="126" fillId="4" borderId="47" applyNumberFormat="0" applyFont="0" applyAlignment="0" applyProtection="0"/>
    <xf numFmtId="0" fontId="198" fillId="45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98" fillId="15" borderId="52" applyNumberFormat="0" applyProtection="0">
      <alignment horizontal="right" vertical="center"/>
    </xf>
    <xf numFmtId="0" fontId="198" fillId="13" borderId="52" applyNumberFormat="0" applyProtection="0">
      <alignment horizontal="right" vertical="center"/>
    </xf>
    <xf numFmtId="44" fontId="308" fillId="0" borderId="0" applyFont="0" applyFill="0" applyBorder="0" applyAlignment="0" applyProtection="0"/>
    <xf numFmtId="0" fontId="196" fillId="3" borderId="52" applyNumberFormat="0" applyProtection="0">
      <alignment vertical="center"/>
    </xf>
    <xf numFmtId="0" fontId="254" fillId="4" borderId="47" applyNumberFormat="0" applyFont="0" applyAlignment="0" applyProtection="0"/>
    <xf numFmtId="0" fontId="198" fillId="8" borderId="52" applyNumberFormat="0" applyProtection="0">
      <alignment horizontal="right" vertical="center"/>
    </xf>
    <xf numFmtId="0" fontId="55" fillId="4" borderId="47" applyNumberFormat="0" applyFont="0" applyAlignment="0" applyProtection="0"/>
    <xf numFmtId="10" fontId="308" fillId="12" borderId="43">
      <protection locked="0"/>
    </xf>
    <xf numFmtId="0" fontId="198" fillId="44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82" fillId="0" borderId="28">
      <alignment horizontal="left" vertical="center"/>
    </xf>
    <xf numFmtId="0" fontId="94" fillId="5" borderId="22" applyNumberFormat="0" applyAlignment="0" applyProtection="0"/>
    <xf numFmtId="8" fontId="287" fillId="0" borderId="35"/>
    <xf numFmtId="8" fontId="287" fillId="0" borderId="35"/>
    <xf numFmtId="0" fontId="198" fillId="3" borderId="52" applyNumberFormat="0" applyProtection="0">
      <alignment horizontal="left" vertical="center"/>
    </xf>
    <xf numFmtId="0" fontId="310" fillId="11" borderId="22" applyNumberFormat="0" applyAlignment="0" applyProtection="0"/>
    <xf numFmtId="0" fontId="117" fillId="0" borderId="60">
      <protection locked="0"/>
    </xf>
    <xf numFmtId="0" fontId="198" fillId="13" borderId="52" applyNumberFormat="0" applyProtection="0">
      <alignment horizontal="right" vertical="center"/>
    </xf>
    <xf numFmtId="202" fontId="48" fillId="0" borderId="60"/>
    <xf numFmtId="0" fontId="107" fillId="0" borderId="9">
      <alignment horizontal="center" vertical="top" wrapText="1"/>
      <protection hidden="1"/>
    </xf>
    <xf numFmtId="0" fontId="312" fillId="2" borderId="49" applyNumberFormat="0" applyAlignment="0" applyProtection="0"/>
    <xf numFmtId="0" fontId="198" fillId="21" borderId="52" applyNumberFormat="0" applyProtection="0">
      <alignment horizontal="right" vertical="center"/>
    </xf>
    <xf numFmtId="8" fontId="287" fillId="0" borderId="35"/>
    <xf numFmtId="0" fontId="82" fillId="0" borderId="28">
      <alignment horizontal="left" vertical="center"/>
    </xf>
    <xf numFmtId="0" fontId="312" fillId="2" borderId="49" applyNumberFormat="0" applyAlignment="0" applyProtection="0"/>
    <xf numFmtId="0" fontId="196" fillId="12" borderId="52" applyNumberFormat="0" applyProtection="0">
      <alignment horizontal="left" vertical="center"/>
    </xf>
    <xf numFmtId="0" fontId="41" fillId="0" borderId="9" applyNumberFormat="0" applyFont="0" applyBorder="0">
      <alignment horizontal="right"/>
    </xf>
    <xf numFmtId="0" fontId="254" fillId="4" borderId="47" applyNumberFormat="0" applyFont="0" applyAlignment="0" applyProtection="0"/>
    <xf numFmtId="0" fontId="157" fillId="0" borderId="28" applyNumberFormat="0" applyFont="0" applyFill="0" applyBorder="0">
      <protection locked="0"/>
    </xf>
    <xf numFmtId="0" fontId="312" fillId="2" borderId="49" applyNumberFormat="0" applyAlignment="0" applyProtection="0"/>
    <xf numFmtId="8" fontId="287" fillId="0" borderId="35"/>
    <xf numFmtId="0" fontId="198" fillId="45" borderId="52" applyNumberFormat="0" applyProtection="0">
      <alignment horizontal="right" vertical="center"/>
    </xf>
    <xf numFmtId="0" fontId="46" fillId="4" borderId="9" applyNumberFormat="0" applyBorder="0" applyAlignment="0" applyProtection="0"/>
    <xf numFmtId="8" fontId="287" fillId="0" borderId="35"/>
    <xf numFmtId="0" fontId="308" fillId="3" borderId="9">
      <protection locked="0"/>
    </xf>
    <xf numFmtId="0" fontId="198" fillId="3" borderId="52" applyNumberFormat="0" applyProtection="0">
      <alignment horizontal="left" vertical="center"/>
    </xf>
    <xf numFmtId="8" fontId="287" fillId="0" borderId="35"/>
    <xf numFmtId="0" fontId="312" fillId="2" borderId="49" applyNumberFormat="0" applyAlignment="0" applyProtection="0"/>
    <xf numFmtId="0" fontId="312" fillId="2" borderId="49" applyNumberFormat="0" applyAlignment="0" applyProtection="0"/>
    <xf numFmtId="10" fontId="308" fillId="12" borderId="43">
      <alignment horizontal="center"/>
      <protection locked="0"/>
    </xf>
    <xf numFmtId="0" fontId="198" fillId="2" borderId="52" applyNumberFormat="0" applyProtection="0">
      <alignment horizontal="right" vertical="center"/>
    </xf>
    <xf numFmtId="0" fontId="208" fillId="29" borderId="52" applyNumberFormat="0" applyProtection="0">
      <alignment horizontal="right" vertical="center"/>
    </xf>
    <xf numFmtId="0" fontId="135" fillId="0" borderId="9" applyNumberFormat="0" applyFill="0" applyBorder="0" applyProtection="0">
      <alignment horizontal="center"/>
    </xf>
    <xf numFmtId="0" fontId="117" fillId="0" borderId="60">
      <protection locked="0"/>
    </xf>
    <xf numFmtId="8" fontId="287" fillId="0" borderId="35"/>
    <xf numFmtId="37" fontId="19" fillId="0" borderId="27" applyAlignment="0">
      <protection locked="0"/>
    </xf>
    <xf numFmtId="0" fontId="207" fillId="36" borderId="55" applyNumberFormat="0" applyProtection="0">
      <alignment horizontal="left" vertical="center"/>
    </xf>
    <xf numFmtId="0" fontId="257" fillId="0" borderId="67" applyNumberFormat="0" applyFill="0" applyAlignment="0" applyProtection="0"/>
    <xf numFmtId="0" fontId="196" fillId="12" borderId="55" applyNumberFormat="0" applyProtection="0">
      <alignment horizontal="left" vertical="center"/>
    </xf>
    <xf numFmtId="0" fontId="308" fillId="36" borderId="43"/>
    <xf numFmtId="44" fontId="308" fillId="0" borderId="0" applyFont="0" applyFill="0" applyBorder="0" applyAlignment="0" applyProtection="0"/>
    <xf numFmtId="0" fontId="126" fillId="4" borderId="47" applyNumberFormat="0" applyFont="0" applyAlignment="0" applyProtection="0"/>
    <xf numFmtId="0" fontId="94" fillId="2" borderId="22" applyNumberFormat="0" applyAlignment="0" applyProtection="0"/>
    <xf numFmtId="0" fontId="196" fillId="3" borderId="52" applyNumberFormat="0" applyProtection="0">
      <alignment vertical="center"/>
    </xf>
    <xf numFmtId="0" fontId="312" fillId="2" borderId="49" applyNumberFormat="0" applyAlignment="0" applyProtection="0"/>
    <xf numFmtId="43" fontId="308" fillId="0" borderId="0" applyFont="0" applyFill="0" applyBorder="0" applyAlignment="0" applyProtection="0"/>
    <xf numFmtId="0" fontId="198" fillId="8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203" fillId="29" borderId="52" applyNumberFormat="0" applyProtection="0">
      <alignment horizontal="right" vertical="center"/>
    </xf>
    <xf numFmtId="0" fontId="196" fillId="3" borderId="52" applyNumberFormat="0" applyProtection="0">
      <alignment vertical="center"/>
    </xf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34" fillId="33" borderId="29" applyNumberFormat="0" applyFont="0" applyBorder="0"/>
    <xf numFmtId="0" fontId="94" fillId="2" borderId="22" applyNumberFormat="0" applyAlignment="0" applyProtection="0"/>
    <xf numFmtId="0" fontId="94" fillId="2" borderId="22" applyNumberFormat="0" applyAlignment="0" applyProtection="0"/>
    <xf numFmtId="0" fontId="260" fillId="2" borderId="22" applyNumberFormat="0" applyAlignment="0" applyProtection="0"/>
    <xf numFmtId="0" fontId="198" fillId="7" borderId="52" applyNumberFormat="0" applyProtection="0">
      <alignment horizontal="right" vertical="center"/>
    </xf>
    <xf numFmtId="0" fontId="312" fillId="2" borderId="49" applyNumberFormat="0" applyAlignment="0" applyProtection="0"/>
    <xf numFmtId="0" fontId="46" fillId="2" borderId="12">
      <alignment horizontal="center"/>
    </xf>
    <xf numFmtId="0" fontId="198" fillId="3" borderId="52" applyNumberFormat="0" applyProtection="0">
      <alignment horizontal="left" vertical="center"/>
    </xf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0" fontId="310" fillId="11" borderId="22" applyNumberFormat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310" fillId="11" borderId="22" applyNumberFormat="0" applyAlignment="0" applyProtection="0"/>
    <xf numFmtId="0" fontId="117" fillId="0" borderId="60">
      <protection locked="0"/>
    </xf>
    <xf numFmtId="0" fontId="312" fillId="2" borderId="49" applyNumberFormat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0" fontId="257" fillId="0" borderId="67" applyNumberFormat="0" applyFill="0" applyAlignment="0" applyProtection="0"/>
    <xf numFmtId="0" fontId="257" fillId="0" borderId="67" applyNumberFormat="0" applyFill="0" applyAlignment="0" applyProtection="0"/>
    <xf numFmtId="0" fontId="312" fillId="2" borderId="49" applyNumberFormat="0" applyAlignment="0" applyProtection="0"/>
    <xf numFmtId="0" fontId="310" fillId="11" borderId="22" applyNumberFormat="0" applyAlignment="0" applyProtection="0"/>
    <xf numFmtId="0" fontId="198" fillId="7" borderId="52" applyNumberFormat="0" applyProtection="0">
      <alignment horizontal="right" vertical="center"/>
    </xf>
    <xf numFmtId="0" fontId="94" fillId="2" borderId="22" applyNumberFormat="0" applyAlignment="0" applyProtection="0"/>
    <xf numFmtId="8" fontId="287" fillId="0" borderId="35"/>
    <xf numFmtId="8" fontId="287" fillId="0" borderId="35"/>
    <xf numFmtId="0" fontId="126" fillId="4" borderId="47" applyNumberFormat="0" applyFont="0" applyAlignment="0" applyProtection="0"/>
    <xf numFmtId="8" fontId="287" fillId="0" borderId="35"/>
    <xf numFmtId="0" fontId="312" fillId="2" borderId="49" applyNumberFormat="0" applyAlignment="0" applyProtection="0"/>
    <xf numFmtId="8" fontId="287" fillId="0" borderId="35"/>
    <xf numFmtId="8" fontId="287" fillId="0" borderId="35"/>
    <xf numFmtId="0" fontId="157" fillId="0" borderId="28" applyNumberFormat="0" applyFont="0" applyFill="0" applyBorder="0">
      <protection locked="0"/>
    </xf>
    <xf numFmtId="0" fontId="308" fillId="29" borderId="43"/>
    <xf numFmtId="0" fontId="308" fillId="0" borderId="9" applyFill="0" applyBorder="0" applyAlignment="0">
      <protection locked="0"/>
    </xf>
    <xf numFmtId="0" fontId="308" fillId="12" borderId="43">
      <protection locked="0"/>
    </xf>
    <xf numFmtId="0" fontId="312" fillId="2" borderId="49" applyNumberFormat="0" applyAlignment="0" applyProtection="0"/>
    <xf numFmtId="0" fontId="94" fillId="5" borderId="22" applyNumberFormat="0" applyAlignment="0" applyProtection="0"/>
    <xf numFmtId="0" fontId="94" fillId="2" borderId="22" applyNumberFormat="0" applyAlignment="0" applyProtection="0"/>
    <xf numFmtId="0" fontId="83" fillId="2" borderId="28">
      <alignment horizontal="center"/>
    </xf>
    <xf numFmtId="0" fontId="94" fillId="5" borderId="22" applyNumberFormat="0" applyAlignment="0" applyProtection="0"/>
    <xf numFmtId="0" fontId="94" fillId="2" borderId="22" applyNumberFormat="0" applyAlignment="0" applyProtection="0"/>
    <xf numFmtId="0" fontId="94" fillId="2" borderId="22" applyNumberFormat="0" applyAlignment="0" applyProtection="0"/>
    <xf numFmtId="17" fontId="83" fillId="2" borderId="29" applyBorder="0">
      <alignment horizontal="center"/>
    </xf>
    <xf numFmtId="0" fontId="94" fillId="2" borderId="22" applyNumberFormat="0" applyAlignment="0" applyProtection="0"/>
    <xf numFmtId="17" fontId="83" fillId="2" borderId="29" applyBorder="0">
      <alignment horizontal="center"/>
    </xf>
    <xf numFmtId="0" fontId="266" fillId="11" borderId="22" applyNumberFormat="0" applyAlignment="0" applyProtection="0"/>
    <xf numFmtId="0" fontId="134" fillId="33" borderId="29" applyNumberFormat="0" applyFont="0" applyBorder="0"/>
    <xf numFmtId="0" fontId="94" fillId="2" borderId="22" applyNumberFormat="0" applyAlignment="0" applyProtection="0"/>
    <xf numFmtId="0" fontId="94" fillId="2" borderId="22" applyNumberFormat="0" applyAlignment="0" applyProtection="0"/>
    <xf numFmtId="0" fontId="83" fillId="2" borderId="9">
      <alignment horizontal="right"/>
    </xf>
    <xf numFmtId="37" fontId="19" fillId="0" borderId="27" applyAlignment="0">
      <protection locked="0"/>
    </xf>
    <xf numFmtId="0" fontId="266" fillId="11" borderId="22" applyNumberFormat="0" applyAlignment="0" applyProtection="0"/>
    <xf numFmtId="0" fontId="286" fillId="0" borderId="9" applyNumberFormat="0" applyBorder="0" applyAlignment="0">
      <protection locked="0"/>
    </xf>
    <xf numFmtId="0" fontId="310" fillId="11" borderId="22" applyNumberFormat="0" applyAlignment="0" applyProtection="0"/>
    <xf numFmtId="8" fontId="287" fillId="0" borderId="35"/>
    <xf numFmtId="297" fontId="308" fillId="0" borderId="0"/>
    <xf numFmtId="0" fontId="198" fillId="22" borderId="52" applyNumberFormat="0" applyProtection="0">
      <alignment horizontal="right" vertical="center"/>
    </xf>
    <xf numFmtId="0" fontId="82" fillId="0" borderId="28">
      <alignment horizontal="left" vertical="center"/>
    </xf>
    <xf numFmtId="0" fontId="82" fillId="0" borderId="28">
      <alignment horizontal="left" vertical="center"/>
    </xf>
    <xf numFmtId="0" fontId="308" fillId="0" borderId="65" applyAlignment="0"/>
    <xf numFmtId="0" fontId="196" fillId="12" borderId="55" applyNumberFormat="0" applyProtection="0">
      <alignment horizontal="left" vertical="center"/>
    </xf>
    <xf numFmtId="0" fontId="196" fillId="12" borderId="55" applyNumberFormat="0" applyProtection="0">
      <alignment horizontal="left" vertical="center"/>
    </xf>
    <xf numFmtId="8" fontId="287" fillId="0" borderId="35"/>
    <xf numFmtId="0" fontId="198" fillId="7" borderId="52" applyNumberFormat="0" applyProtection="0">
      <alignment horizontal="right" vertical="center"/>
    </xf>
    <xf numFmtId="0" fontId="198" fillId="8" borderId="52" applyNumberFormat="0" applyProtection="0">
      <alignment horizontal="right" vertical="center"/>
    </xf>
    <xf numFmtId="0" fontId="310" fillId="11" borderId="22" applyNumberFormat="0" applyAlignment="0" applyProtection="0"/>
    <xf numFmtId="0" fontId="196" fillId="12" borderId="52" applyNumberFormat="0" applyProtection="0">
      <alignment horizontal="left" vertical="center"/>
    </xf>
    <xf numFmtId="0" fontId="198" fillId="22" borderId="52" applyNumberFormat="0" applyProtection="0">
      <alignment horizontal="right" vertical="center"/>
    </xf>
    <xf numFmtId="0" fontId="203" fillId="29" borderId="52" applyNumberFormat="0" applyProtection="0">
      <alignment horizontal="right" vertical="center"/>
    </xf>
    <xf numFmtId="0" fontId="308" fillId="36" borderId="52" applyNumberFormat="0" applyProtection="0">
      <alignment horizontal="left" vertical="center" indent="1"/>
    </xf>
    <xf numFmtId="0" fontId="55" fillId="4" borderId="47" applyNumberFormat="0" applyFont="0" applyAlignment="0" applyProtection="0"/>
    <xf numFmtId="0" fontId="198" fillId="29" borderId="52" applyNumberFormat="0" applyProtection="0">
      <alignment vertical="center"/>
    </xf>
    <xf numFmtId="0" fontId="208" fillId="29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0" fontId="117" fillId="0" borderId="60">
      <protection locked="0"/>
    </xf>
    <xf numFmtId="0" fontId="198" fillId="44" borderId="52" applyNumberFormat="0" applyProtection="0">
      <alignment horizontal="right" vertical="center"/>
    </xf>
    <xf numFmtId="0" fontId="196" fillId="12" borderId="55" applyNumberFormat="0" applyProtection="0">
      <alignment horizontal="left" vertical="center" indent="1"/>
    </xf>
    <xf numFmtId="0" fontId="198" fillId="7" borderId="52" applyNumberFormat="0" applyProtection="0">
      <alignment horizontal="right" vertical="center"/>
    </xf>
    <xf numFmtId="0" fontId="203" fillId="29" borderId="52" applyNumberFormat="0" applyProtection="0">
      <alignment vertical="center"/>
    </xf>
    <xf numFmtId="0" fontId="197" fillId="3" borderId="52" applyNumberFormat="0" applyProtection="0">
      <alignment vertical="center"/>
    </xf>
    <xf numFmtId="0" fontId="257" fillId="0" borderId="67" applyNumberFormat="0" applyFill="0" applyAlignment="0" applyProtection="0"/>
    <xf numFmtId="0" fontId="196" fillId="12" borderId="52" applyNumberFormat="0" applyProtection="0">
      <alignment horizontal="left" vertical="center"/>
    </xf>
    <xf numFmtId="260" fontId="109" fillId="0" borderId="60" applyFill="0" applyAlignment="0" applyProtection="0"/>
    <xf numFmtId="0" fontId="260" fillId="2" borderId="22" applyNumberFormat="0" applyAlignment="0" applyProtection="0"/>
    <xf numFmtId="0" fontId="198" fillId="15" borderId="52" applyNumberFormat="0" applyProtection="0">
      <alignment horizontal="right" vertical="center"/>
    </xf>
    <xf numFmtId="0" fontId="198" fillId="3" borderId="52" applyNumberFormat="0" applyProtection="0">
      <alignment horizontal="left" vertical="center"/>
    </xf>
    <xf numFmtId="169" fontId="48" fillId="0" borderId="60" applyFont="0" applyFill="0" applyAlignment="0" applyProtection="0"/>
    <xf numFmtId="0" fontId="198" fillId="8" borderId="52" applyNumberFormat="0" applyProtection="0">
      <alignment horizontal="right" vertical="center"/>
    </xf>
    <xf numFmtId="0" fontId="308" fillId="0" borderId="65" applyAlignment="0"/>
    <xf numFmtId="0" fontId="203" fillId="29" borderId="52" applyNumberFormat="0" applyProtection="0">
      <alignment horizontal="right" vertical="center"/>
    </xf>
    <xf numFmtId="0" fontId="198" fillId="29" borderId="52" applyNumberFormat="0" applyProtection="0">
      <alignment horizontal="right" vertical="center"/>
    </xf>
    <xf numFmtId="0" fontId="117" fillId="0" borderId="60">
      <protection locked="0"/>
    </xf>
    <xf numFmtId="169" fontId="48" fillId="0" borderId="60" applyFont="0" applyFill="0" applyAlignment="0" applyProtection="0"/>
    <xf numFmtId="0" fontId="308" fillId="0" borderId="65" applyAlignment="0"/>
    <xf numFmtId="0" fontId="257" fillId="0" borderId="67" applyNumberFormat="0" applyFill="0" applyAlignment="0" applyProtection="0"/>
    <xf numFmtId="8" fontId="287" fillId="0" borderId="35"/>
    <xf numFmtId="0" fontId="117" fillId="0" borderId="60">
      <protection locked="0"/>
    </xf>
    <xf numFmtId="0" fontId="117" fillId="0" borderId="60">
      <protection locked="0"/>
    </xf>
    <xf numFmtId="0" fontId="94" fillId="2" borderId="22" applyNumberFormat="0" applyAlignment="0" applyProtection="0"/>
    <xf numFmtId="0" fontId="312" fillId="2" borderId="49" applyNumberFormat="0" applyAlignment="0" applyProtection="0"/>
    <xf numFmtId="202" fontId="48" fillId="0" borderId="60"/>
    <xf numFmtId="0" fontId="308" fillId="12" borderId="43">
      <alignment wrapText="1"/>
      <protection locked="0"/>
    </xf>
    <xf numFmtId="8" fontId="287" fillId="0" borderId="35"/>
    <xf numFmtId="0" fontId="198" fillId="45" borderId="52" applyNumberFormat="0" applyProtection="0">
      <alignment horizontal="right" vertical="center"/>
    </xf>
    <xf numFmtId="0" fontId="198" fillId="12" borderId="52" applyNumberFormat="0" applyProtection="0">
      <alignment horizontal="right" vertical="center"/>
    </xf>
    <xf numFmtId="0" fontId="56" fillId="4" borderId="52" applyNumberFormat="0" applyProtection="0">
      <alignment horizontal="left" vertical="top" indent="1"/>
    </xf>
    <xf numFmtId="0" fontId="257" fillId="0" borderId="67" applyNumberFormat="0" applyFill="0" applyAlignment="0" applyProtection="0"/>
    <xf numFmtId="0" fontId="198" fillId="29" borderId="52" applyNumberFormat="0" applyProtection="0">
      <alignment vertical="center"/>
    </xf>
    <xf numFmtId="8" fontId="287" fillId="0" borderId="35"/>
    <xf numFmtId="0" fontId="312" fillId="2" borderId="49" applyNumberFormat="0" applyAlignment="0" applyProtection="0"/>
    <xf numFmtId="297" fontId="308" fillId="0" borderId="0"/>
    <xf numFmtId="0" fontId="310" fillId="11" borderId="22" applyNumberFormat="0" applyAlignment="0" applyProtection="0"/>
    <xf numFmtId="0" fontId="312" fillId="2" borderId="49" applyNumberFormat="0" applyAlignment="0" applyProtection="0"/>
    <xf numFmtId="8" fontId="287" fillId="0" borderId="35"/>
    <xf numFmtId="0" fontId="312" fillId="2" borderId="49" applyNumberFormat="0" applyAlignment="0" applyProtection="0"/>
    <xf numFmtId="8" fontId="287" fillId="0" borderId="35"/>
    <xf numFmtId="8" fontId="287" fillId="0" borderId="35"/>
    <xf numFmtId="0" fontId="312" fillId="2" borderId="49" applyNumberFormat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6" fillId="0" borderId="0"/>
    <xf numFmtId="164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0" fontId="287" fillId="0" borderId="35"/>
    <xf numFmtId="164" fontId="308" fillId="5" borderId="0" applyBorder="0">
      <alignment horizontal="center"/>
    </xf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0" fontId="117" fillId="0" borderId="60">
      <protection locked="0"/>
    </xf>
    <xf numFmtId="0" fontId="101" fillId="5" borderId="0" applyNumberFormat="0" applyFont="0" applyFill="0" applyBorder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0" fontId="101" fillId="0" borderId="0"/>
    <xf numFmtId="167" fontId="308" fillId="0" borderId="0" applyFont="0" applyFill="0" applyBorder="0" applyAlignment="0" applyProtection="0"/>
    <xf numFmtId="0" fontId="314" fillId="0" borderId="73" applyNumberFormat="0" applyFill="0" applyAlignment="0" applyProtection="0"/>
    <xf numFmtId="0" fontId="315" fillId="0" borderId="74" applyNumberFormat="0" applyFill="0" applyAlignment="0" applyProtection="0"/>
    <xf numFmtId="9" fontId="6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0" fontId="313" fillId="0" borderId="72" applyNumberFormat="0" applyFill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315" fillId="0" borderId="0" applyNumberFormat="0" applyFill="0" applyBorder="0" applyAlignment="0" applyProtection="0"/>
    <xf numFmtId="0" fontId="101" fillId="5" borderId="0" applyNumberFormat="0" applyFont="0" applyFill="0" applyBorder="0" applyProtection="0"/>
    <xf numFmtId="0" fontId="117" fillId="0" borderId="60">
      <protection locked="0"/>
    </xf>
    <xf numFmtId="0" fontId="6" fillId="0" borderId="0"/>
    <xf numFmtId="167" fontId="308" fillId="0" borderId="0" applyFont="0" applyFill="0" applyBorder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6" fontId="308" fillId="0" borderId="0" applyFont="0" applyFill="0" applyBorder="0" applyAlignment="0" applyProtection="0"/>
    <xf numFmtId="164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5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0" fontId="287" fillId="0" borderId="35"/>
    <xf numFmtId="165" fontId="169" fillId="0" borderId="0"/>
    <xf numFmtId="164" fontId="308" fillId="5" borderId="0" applyBorder="0">
      <alignment horizontal="center"/>
    </xf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6" fontId="308" fillId="0" borderId="0" applyFont="0" applyFill="0" applyBorder="0" applyAlignment="0" applyProtection="0"/>
    <xf numFmtId="0" fontId="6" fillId="0" borderId="0"/>
    <xf numFmtId="167" fontId="26" fillId="0" borderId="0" applyFont="0" applyFill="0" applyBorder="0" applyAlignment="0" applyProtection="0"/>
    <xf numFmtId="165" fontId="30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5" fontId="124" fillId="0" borderId="0"/>
    <xf numFmtId="165" fontId="169" fillId="0" borderId="0"/>
    <xf numFmtId="164" fontId="308" fillId="5" borderId="0" applyBorder="0">
      <alignment horizontal="center"/>
    </xf>
    <xf numFmtId="165" fontId="308" fillId="0" borderId="0" applyFont="0" applyFill="0" applyBorder="0" applyAlignment="0" applyProtection="0"/>
    <xf numFmtId="167" fontId="308" fillId="0" borderId="0" applyFont="0" applyFill="0" applyBorder="0" applyProtection="0"/>
    <xf numFmtId="167" fontId="308" fillId="0" borderId="0" applyFont="0" applyFill="0" applyBorder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3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80" borderId="90" applyNumberFormat="0" applyFont="0" applyAlignment="0" applyProtection="0"/>
    <xf numFmtId="0" fontId="6" fillId="83" borderId="0" applyNumberFormat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87" borderId="0" applyNumberFormat="0" applyBorder="0" applyAlignment="0" applyProtection="0"/>
    <xf numFmtId="0" fontId="6" fillId="8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0" borderId="90" applyNumberFormat="0" applyFont="0" applyAlignment="0" applyProtection="0"/>
    <xf numFmtId="0" fontId="6" fillId="8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8" borderId="0" applyNumberFormat="0" applyBorder="0" applyAlignment="0" applyProtection="0"/>
    <xf numFmtId="0" fontId="6" fillId="83" borderId="0" applyNumberFormat="0" applyBorder="0" applyAlignment="0" applyProtection="0"/>
    <xf numFmtId="0" fontId="6" fillId="88" borderId="0" applyNumberFormat="0" applyBorder="0" applyAlignment="0" applyProtection="0"/>
    <xf numFmtId="0" fontId="6" fillId="65" borderId="0" applyNumberFormat="0" applyBorder="0" applyAlignment="0" applyProtection="0"/>
    <xf numFmtId="0" fontId="6" fillId="87" borderId="0" applyNumberFormat="0" applyBorder="0" applyAlignment="0" applyProtection="0"/>
    <xf numFmtId="0" fontId="6" fillId="76" borderId="0" applyNumberFormat="0" applyBorder="0" applyAlignment="0" applyProtection="0"/>
    <xf numFmtId="0" fontId="6" fillId="63" borderId="0" applyNumberFormat="0" applyBorder="0" applyAlignment="0" applyProtection="0"/>
    <xf numFmtId="0" fontId="6" fillId="8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3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80" borderId="90" applyNumberFormat="0" applyFont="0" applyAlignment="0" applyProtection="0"/>
    <xf numFmtId="0" fontId="6" fillId="83" borderId="0" applyNumberFormat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87" borderId="0" applyNumberFormat="0" applyBorder="0" applyAlignment="0" applyProtection="0"/>
    <xf numFmtId="0" fontId="6" fillId="8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0" borderId="90" applyNumberFormat="0" applyFont="0" applyAlignment="0" applyProtection="0"/>
    <xf numFmtId="0" fontId="6" fillId="8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8" borderId="0" applyNumberFormat="0" applyBorder="0" applyAlignment="0" applyProtection="0"/>
    <xf numFmtId="0" fontId="6" fillId="83" borderId="0" applyNumberFormat="0" applyBorder="0" applyAlignment="0" applyProtection="0"/>
    <xf numFmtId="0" fontId="6" fillId="88" borderId="0" applyNumberFormat="0" applyBorder="0" applyAlignment="0" applyProtection="0"/>
    <xf numFmtId="0" fontId="6" fillId="65" borderId="0" applyNumberFormat="0" applyBorder="0" applyAlignment="0" applyProtection="0"/>
    <xf numFmtId="0" fontId="6" fillId="87" borderId="0" applyNumberFormat="0" applyBorder="0" applyAlignment="0" applyProtection="0"/>
    <xf numFmtId="0" fontId="6" fillId="76" borderId="0" applyNumberFormat="0" applyBorder="0" applyAlignment="0" applyProtection="0"/>
    <xf numFmtId="0" fontId="6" fillId="63" borderId="0" applyNumberFormat="0" applyBorder="0" applyAlignment="0" applyProtection="0"/>
    <xf numFmtId="0" fontId="6" fillId="8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63" borderId="0" applyNumberFormat="0" applyBorder="0" applyAlignment="0" applyProtection="0"/>
    <xf numFmtId="0" fontId="6" fillId="6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5" borderId="0" applyNumberFormat="0" applyBorder="0" applyAlignment="0" applyProtection="0"/>
    <xf numFmtId="0" fontId="6" fillId="76" borderId="0" applyNumberFormat="0" applyBorder="0" applyAlignment="0" applyProtection="0"/>
    <xf numFmtId="0" fontId="6" fillId="78" borderId="0" applyNumberFormat="0" applyBorder="0" applyAlignment="0" applyProtection="0"/>
    <xf numFmtId="0" fontId="6" fillId="80" borderId="90" applyNumberFormat="0" applyFont="0" applyAlignment="0" applyProtection="0"/>
    <xf numFmtId="0" fontId="6" fillId="83" borderId="0" applyNumberFormat="0" applyBorder="0" applyAlignment="0" applyProtection="0"/>
    <xf numFmtId="0" fontId="6" fillId="85" borderId="0" applyNumberFormat="0" applyBorder="0" applyAlignment="0" applyProtection="0"/>
    <xf numFmtId="0" fontId="6" fillId="86" borderId="0" applyNumberFormat="0" applyBorder="0" applyAlignment="0" applyProtection="0"/>
    <xf numFmtId="0" fontId="6" fillId="0" borderId="0"/>
    <xf numFmtId="0" fontId="6" fillId="0" borderId="0"/>
    <xf numFmtId="0" fontId="6" fillId="87" borderId="0" applyNumberFormat="0" applyBorder="0" applyAlignment="0" applyProtection="0"/>
    <xf numFmtId="0" fontId="6" fillId="88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80" borderId="90" applyNumberFormat="0" applyFont="0" applyAlignment="0" applyProtection="0"/>
    <xf numFmtId="0" fontId="6" fillId="85" borderId="0" applyNumberFormat="0" applyBorder="0" applyAlignment="0" applyProtection="0"/>
    <xf numFmtId="0" fontId="6" fillId="66" borderId="0" applyNumberFormat="0" applyBorder="0" applyAlignment="0" applyProtection="0"/>
    <xf numFmtId="0" fontId="6" fillId="69" borderId="0" applyNumberFormat="0" applyBorder="0" applyAlignment="0" applyProtection="0"/>
    <xf numFmtId="0" fontId="6" fillId="78" borderId="0" applyNumberFormat="0" applyBorder="0" applyAlignment="0" applyProtection="0"/>
    <xf numFmtId="0" fontId="6" fillId="83" borderId="0" applyNumberFormat="0" applyBorder="0" applyAlignment="0" applyProtection="0"/>
    <xf numFmtId="0" fontId="6" fillId="88" borderId="0" applyNumberFormat="0" applyBorder="0" applyAlignment="0" applyProtection="0"/>
    <xf numFmtId="0" fontId="6" fillId="65" borderId="0" applyNumberFormat="0" applyBorder="0" applyAlignment="0" applyProtection="0"/>
    <xf numFmtId="0" fontId="6" fillId="87" borderId="0" applyNumberFormat="0" applyBorder="0" applyAlignment="0" applyProtection="0"/>
    <xf numFmtId="0" fontId="6" fillId="76" borderId="0" applyNumberFormat="0" applyBorder="0" applyAlignment="0" applyProtection="0"/>
    <xf numFmtId="0" fontId="6" fillId="63" borderId="0" applyNumberFormat="0" applyBorder="0" applyAlignment="0" applyProtection="0"/>
    <xf numFmtId="0" fontId="6" fillId="86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85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69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83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65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7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8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66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7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8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87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63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75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0" borderId="90" applyNumberFormat="0" applyFont="0" applyAlignment="0" applyProtection="0"/>
    <xf numFmtId="0" fontId="6" fillId="80" borderId="90" applyNumberFormat="0" applyFont="0" applyAlignment="0" applyProtection="0"/>
    <xf numFmtId="0" fontId="6" fillId="80" borderId="90" applyNumberFormat="0" applyFont="0" applyAlignment="0" applyProtection="0"/>
    <xf numFmtId="0" fontId="6" fillId="80" borderId="90" applyNumberFormat="0" applyFont="0" applyAlignment="0" applyProtection="0"/>
    <xf numFmtId="0" fontId="6" fillId="80" borderId="90" applyNumberFormat="0" applyFont="0" applyAlignment="0" applyProtection="0"/>
    <xf numFmtId="0" fontId="6" fillId="80" borderId="9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6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6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69" fillId="0" borderId="0"/>
    <xf numFmtId="0" fontId="6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324" fillId="0" borderId="0" applyFont="0" applyFill="0" applyBorder="0" applyAlignment="0" applyProtection="0"/>
    <xf numFmtId="167" fontId="324" fillId="0" borderId="0" applyFont="0" applyFill="0" applyBorder="0" applyAlignment="0" applyProtection="0"/>
    <xf numFmtId="0" fontId="5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167" fontId="324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167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167" fontId="308" fillId="0" borderId="0" applyFont="0" applyFill="0" applyBorder="0" applyAlignment="0" applyProtection="0"/>
    <xf numFmtId="0" fontId="324" fillId="0" borderId="0"/>
    <xf numFmtId="167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167" fontId="324" fillId="0" borderId="0" applyFont="0" applyFill="0" applyBorder="0" applyAlignment="0" applyProtection="0"/>
    <xf numFmtId="167" fontId="357" fillId="0" borderId="0" applyFont="0" applyFill="0" applyBorder="0" applyAlignment="0" applyProtection="0"/>
    <xf numFmtId="167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62" fillId="0" borderId="0" applyNumberForma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3" fillId="0" borderId="0"/>
    <xf numFmtId="0" fontId="4" fillId="92" borderId="0" applyNumberFormat="0" applyBorder="0" applyAlignment="0" applyProtection="0"/>
    <xf numFmtId="0" fontId="4" fillId="93" borderId="0" applyNumberFormat="0" applyBorder="0" applyAlignment="0" applyProtection="0"/>
    <xf numFmtId="0" fontId="4" fillId="94" borderId="0" applyNumberFormat="0" applyBorder="0" applyAlignment="0" applyProtection="0"/>
    <xf numFmtId="0" fontId="4" fillId="95" borderId="0" applyNumberFormat="0" applyBorder="0" applyAlignment="0" applyProtection="0"/>
    <xf numFmtId="0" fontId="4" fillId="96" borderId="0" applyNumberFormat="0" applyBorder="0" applyAlignment="0" applyProtection="0"/>
    <xf numFmtId="0" fontId="4" fillId="97" borderId="0" applyNumberFormat="0" applyBorder="0" applyAlignment="0" applyProtection="0"/>
    <xf numFmtId="0" fontId="4" fillId="98" borderId="0" applyNumberFormat="0" applyBorder="0" applyAlignment="0" applyProtection="0"/>
    <xf numFmtId="0" fontId="4" fillId="99" borderId="0" applyNumberFormat="0" applyBorder="0" applyAlignment="0" applyProtection="0"/>
    <xf numFmtId="0" fontId="4" fillId="100" borderId="0" applyNumberFormat="0" applyBorder="0" applyAlignment="0" applyProtection="0"/>
    <xf numFmtId="0" fontId="4" fillId="101" borderId="0" applyNumberFormat="0" applyBorder="0" applyAlignment="0" applyProtection="0"/>
    <xf numFmtId="0" fontId="4" fillId="102" borderId="0" applyNumberFormat="0" applyBorder="0" applyAlignment="0" applyProtection="0"/>
    <xf numFmtId="0" fontId="4" fillId="103" borderId="0" applyNumberFormat="0" applyBorder="0" applyAlignment="0" applyProtection="0"/>
    <xf numFmtId="0" fontId="344" fillId="104" borderId="0" applyNumberFormat="0" applyBorder="0" applyAlignment="0" applyProtection="0"/>
    <xf numFmtId="0" fontId="344" fillId="105" borderId="0" applyNumberFormat="0" applyBorder="0" applyAlignment="0" applyProtection="0"/>
    <xf numFmtId="0" fontId="344" fillId="106" borderId="0" applyNumberFormat="0" applyBorder="0" applyAlignment="0" applyProtection="0"/>
    <xf numFmtId="0" fontId="344" fillId="107" borderId="0" applyNumberFormat="0" applyBorder="0" applyAlignment="0" applyProtection="0"/>
    <xf numFmtId="0" fontId="344" fillId="108" borderId="0" applyNumberFormat="0" applyBorder="0" applyAlignment="0" applyProtection="0"/>
    <xf numFmtId="0" fontId="344" fillId="109" borderId="0" applyNumberFormat="0" applyBorder="0" applyAlignment="0" applyProtection="0"/>
    <xf numFmtId="0" fontId="344" fillId="110" borderId="0" applyNumberFormat="0" applyBorder="0" applyAlignment="0" applyProtection="0"/>
    <xf numFmtId="0" fontId="344" fillId="111" borderId="0" applyNumberFormat="0" applyBorder="0" applyAlignment="0" applyProtection="0"/>
    <xf numFmtId="0" fontId="344" fillId="112" borderId="0" applyNumberFormat="0" applyBorder="0" applyAlignment="0" applyProtection="0"/>
    <xf numFmtId="0" fontId="344" fillId="113" borderId="0" applyNumberFormat="0" applyBorder="0" applyAlignment="0" applyProtection="0"/>
    <xf numFmtId="0" fontId="344" fillId="114" borderId="0" applyNumberFormat="0" applyBorder="0" applyAlignment="0" applyProtection="0"/>
    <xf numFmtId="0" fontId="344" fillId="115" borderId="0" applyNumberFormat="0" applyBorder="0" applyAlignment="0" applyProtection="0"/>
    <xf numFmtId="0" fontId="334" fillId="116" borderId="0" applyNumberFormat="0" applyBorder="0" applyAlignment="0" applyProtection="0"/>
    <xf numFmtId="0" fontId="338" fillId="117" borderId="85" applyNumberFormat="0" applyAlignment="0" applyProtection="0"/>
    <xf numFmtId="0" fontId="340" fillId="118" borderId="87" applyNumberFormat="0" applyAlignment="0" applyProtection="0"/>
    <xf numFmtId="43" fontId="324" fillId="0" borderId="0" applyFont="0" applyFill="0" applyBorder="0" applyAlignment="0" applyProtection="0"/>
    <xf numFmtId="41" fontId="324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167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2" fontId="324" fillId="0" borderId="0" applyFont="0" applyFill="0" applyBorder="0" applyAlignment="0" applyProtection="0"/>
    <xf numFmtId="0" fontId="342" fillId="0" borderId="0" applyNumberFormat="0" applyFill="0" applyBorder="0" applyAlignment="0" applyProtection="0"/>
    <xf numFmtId="0" fontId="333" fillId="119" borderId="0" applyNumberFormat="0" applyBorder="0" applyAlignment="0" applyProtection="0"/>
    <xf numFmtId="0" fontId="330" fillId="0" borderId="89" applyNumberFormat="0" applyFill="0" applyAlignment="0" applyProtection="0"/>
    <xf numFmtId="0" fontId="331" fillId="0" borderId="92" applyNumberFormat="0" applyFill="0" applyAlignment="0" applyProtection="0"/>
    <xf numFmtId="0" fontId="332" fillId="0" borderId="88" applyNumberFormat="0" applyFill="0" applyAlignment="0" applyProtection="0"/>
    <xf numFmtId="0" fontId="332" fillId="0" borderId="0" applyNumberFormat="0" applyFill="0" applyBorder="0" applyAlignment="0" applyProtection="0"/>
    <xf numFmtId="0" fontId="336" fillId="120" borderId="85" applyNumberFormat="0" applyAlignment="0" applyProtection="0"/>
    <xf numFmtId="0" fontId="339" fillId="0" borderId="91" applyNumberFormat="0" applyFill="0" applyAlignment="0" applyProtection="0"/>
    <xf numFmtId="0" fontId="335" fillId="121" borderId="0" applyNumberFormat="0" applyBorder="0" applyAlignment="0" applyProtection="0"/>
    <xf numFmtId="0" fontId="324" fillId="0" borderId="0"/>
    <xf numFmtId="0" fontId="101" fillId="0" borderId="0"/>
    <xf numFmtId="0" fontId="323" fillId="0" borderId="0"/>
    <xf numFmtId="0" fontId="323" fillId="0" borderId="0"/>
    <xf numFmtId="0" fontId="101" fillId="0" borderId="0"/>
    <xf numFmtId="0" fontId="323" fillId="0" borderId="0"/>
    <xf numFmtId="0" fontId="323" fillId="0" borderId="0"/>
    <xf numFmtId="0" fontId="323" fillId="0" borderId="0"/>
    <xf numFmtId="0" fontId="4" fillId="0" borderId="0"/>
    <xf numFmtId="0" fontId="308" fillId="0" borderId="0"/>
    <xf numFmtId="0" fontId="324" fillId="122" borderId="90" applyNumberFormat="0" applyFont="0" applyAlignment="0" applyProtection="0"/>
    <xf numFmtId="0" fontId="337" fillId="117" borderId="83" applyNumberFormat="0" applyAlignment="0" applyProtection="0"/>
    <xf numFmtId="9" fontId="324" fillId="0" borderId="0" applyFont="0" applyFill="0" applyBorder="0" applyAlignment="0" applyProtection="0"/>
    <xf numFmtId="0" fontId="364" fillId="0" borderId="0" applyNumberFormat="0" applyFill="0" applyBorder="0" applyAlignment="0" applyProtection="0"/>
    <xf numFmtId="0" fontId="343" fillId="0" borderId="84" applyNumberFormat="0" applyFill="0" applyAlignment="0" applyProtection="0"/>
    <xf numFmtId="0" fontId="341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2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1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3" fillId="0" borderId="0"/>
    <xf numFmtId="0" fontId="324" fillId="0" borderId="0"/>
    <xf numFmtId="9" fontId="324" fillId="0" borderId="0" applyFont="0" applyFill="0" applyBorder="0" applyAlignment="0" applyProtection="0"/>
    <xf numFmtId="0" fontId="323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9" borderId="0" applyNumberFormat="0" applyBorder="0" applyAlignment="0" applyProtection="0"/>
    <xf numFmtId="0" fontId="55" fillId="12" borderId="0" applyNumberFormat="0" applyBorder="0" applyAlignment="0" applyProtection="0"/>
    <xf numFmtId="0" fontId="55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23" borderId="0" applyNumberFormat="0" applyBorder="0" applyAlignment="0" applyProtection="0"/>
    <xf numFmtId="0" fontId="66" fillId="7" borderId="0" applyNumberFormat="0" applyBorder="0" applyAlignment="0" applyProtection="0"/>
    <xf numFmtId="41" fontId="308" fillId="0" borderId="0" applyFont="0" applyFill="0" applyBorder="0" applyAlignment="0" applyProtection="0"/>
    <xf numFmtId="0" fontId="94" fillId="2" borderId="22" applyNumberFormat="0" applyAlignment="0" applyProtection="0"/>
    <xf numFmtId="0" fontId="96" fillId="26" borderId="24" applyNumberFormat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0" fontId="122" fillId="0" borderId="0" applyNumberFormat="0" applyFill="0" applyBorder="0" applyAlignment="0" applyProtection="0"/>
    <xf numFmtId="41" fontId="124" fillId="0" borderId="0"/>
    <xf numFmtId="0" fontId="130" fillId="8" borderId="0" applyNumberFormat="0" applyBorder="0" applyAlignment="0" applyProtection="0"/>
    <xf numFmtId="0" fontId="138" fillId="0" borderId="37" applyNumberFormat="0" applyFill="0" applyAlignment="0" applyProtection="0"/>
    <xf numFmtId="0" fontId="139" fillId="0" borderId="38" applyNumberFormat="0" applyFill="0" applyAlignment="0" applyProtection="0"/>
    <xf numFmtId="0" fontId="140" fillId="0" borderId="39" applyNumberFormat="0" applyFill="0" applyAlignment="0" applyProtection="0"/>
    <xf numFmtId="0" fontId="140" fillId="0" borderId="0" applyNumberFormat="0" applyFill="0" applyBorder="0" applyAlignment="0" applyProtection="0"/>
    <xf numFmtId="0" fontId="20" fillId="12" borderId="0" applyNumberFormat="0" applyFont="0" applyBorder="0" applyAlignment="0">
      <protection locked="0"/>
    </xf>
    <xf numFmtId="0" fontId="159" fillId="0" borderId="46" applyNumberFormat="0" applyFill="0" applyAlignment="0" applyProtection="0"/>
    <xf numFmtId="0" fontId="163" fillId="3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26" fillId="4" borderId="47" applyNumberFormat="0" applyFont="0" applyAlignment="0" applyProtection="0"/>
    <xf numFmtId="41" fontId="169" fillId="0" borderId="0"/>
    <xf numFmtId="297" fontId="308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170" fillId="51" borderId="0" applyNumberFormat="0">
      <alignment horizontal="left"/>
    </xf>
    <xf numFmtId="0" fontId="117" fillId="0" borderId="60">
      <protection locked="0"/>
    </xf>
    <xf numFmtId="0" fontId="244" fillId="0" borderId="0" applyNumberFormat="0" applyFill="0" applyBorder="0" applyAlignment="0" applyProtection="0"/>
    <xf numFmtId="44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0" fontId="308" fillId="0" borderId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0" fontId="101" fillId="5" borderId="0" applyNumberFormat="0" applyFont="0" applyFill="0" applyBorder="0" applyProtection="0"/>
    <xf numFmtId="41" fontId="169" fillId="0" borderId="0"/>
    <xf numFmtId="42" fontId="308" fillId="5" borderId="0" applyBorder="0">
      <alignment horizontal="center"/>
    </xf>
    <xf numFmtId="9" fontId="25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0" fontId="30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9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0" fontId="2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9" fontId="2" fillId="0" borderId="0" applyFont="0" applyFill="0" applyBorder="0" applyAlignment="0" applyProtection="0"/>
    <xf numFmtId="41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0" fontId="2" fillId="0" borderId="0"/>
    <xf numFmtId="41" fontId="124" fillId="0" borderId="0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41" fontId="124" fillId="0" borderId="0"/>
    <xf numFmtId="8" fontId="287" fillId="0" borderId="35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0" fontId="2" fillId="0" borderId="0"/>
    <xf numFmtId="0" fontId="2" fillId="0" borderId="0"/>
    <xf numFmtId="8" fontId="287" fillId="0" borderId="35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43" fontId="308" fillId="0" borderId="0" applyFont="0" applyFill="0" applyBorder="0" applyAlignment="0" applyProtection="0"/>
    <xf numFmtId="0" fontId="55" fillId="0" borderId="0"/>
    <xf numFmtId="0" fontId="2" fillId="78" borderId="0" applyNumberFormat="0" applyBorder="0" applyAlignment="0" applyProtection="0"/>
    <xf numFmtId="43" fontId="30" fillId="0" borderId="0" applyFont="0" applyFill="0" applyBorder="0" applyAlignment="0" applyProtection="0"/>
    <xf numFmtId="0" fontId="2" fillId="80" borderId="90" applyNumberFormat="0" applyFont="0" applyAlignment="0" applyProtection="0"/>
    <xf numFmtId="0" fontId="2" fillId="83" borderId="0" applyNumberFormat="0" applyBorder="0" applyAlignment="0" applyProtection="0"/>
    <xf numFmtId="43" fontId="30" fillId="0" borderId="0" applyFont="0" applyFill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90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169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8" fontId="287" fillId="0" borderId="35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0" fontId="2" fillId="0" borderId="0"/>
    <xf numFmtId="41" fontId="124" fillId="0" borderId="0"/>
    <xf numFmtId="43" fontId="308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8" fontId="287" fillId="0" borderId="35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2" fontId="308" fillId="5" borderId="0" applyBorder="0">
      <alignment horizontal="center"/>
    </xf>
    <xf numFmtId="41" fontId="169" fillId="0" borderId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90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0" fontId="2" fillId="0" borderId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41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2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8" fontId="287" fillId="0" borderId="35"/>
    <xf numFmtId="44" fontId="324" fillId="0" borderId="0" applyFont="0" applyFill="0" applyBorder="0" applyAlignment="0" applyProtection="0"/>
    <xf numFmtId="8" fontId="287" fillId="0" borderId="35"/>
    <xf numFmtId="0" fontId="2" fillId="0" borderId="0"/>
    <xf numFmtId="8" fontId="287" fillId="0" borderId="35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8" fontId="287" fillId="0" borderId="35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8" fontId="287" fillId="0" borderId="35"/>
    <xf numFmtId="43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8" fontId="287" fillId="0" borderId="35"/>
    <xf numFmtId="9" fontId="2" fillId="0" borderId="0" applyFont="0" applyFill="0" applyBorder="0" applyAlignment="0" applyProtection="0"/>
    <xf numFmtId="43" fontId="308" fillId="0" borderId="0" applyFont="0" applyFill="0" applyBorder="0" applyProtection="0"/>
    <xf numFmtId="8" fontId="287" fillId="0" borderId="35"/>
    <xf numFmtId="9" fontId="2" fillId="0" borderId="0" applyFont="0" applyFill="0" applyBorder="0" applyAlignment="0" applyProtection="0"/>
    <xf numFmtId="0" fontId="2" fillId="0" borderId="0"/>
    <xf numFmtId="8" fontId="287" fillId="0" borderId="35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8" fontId="287" fillId="0" borderId="35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8" fontId="287" fillId="0" borderId="35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2" fontId="308" fillId="5" borderId="0" applyBorder="0">
      <alignment horizontal="center"/>
    </xf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90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90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63" borderId="0" applyNumberFormat="0" applyBorder="0" applyAlignment="0" applyProtection="0"/>
    <xf numFmtId="0" fontId="2" fillId="6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5" borderId="0" applyNumberFormat="0" applyBorder="0" applyAlignment="0" applyProtection="0"/>
    <xf numFmtId="0" fontId="2" fillId="76" borderId="0" applyNumberFormat="0" applyBorder="0" applyAlignment="0" applyProtection="0"/>
    <xf numFmtId="0" fontId="2" fillId="78" borderId="0" applyNumberFormat="0" applyBorder="0" applyAlignment="0" applyProtection="0"/>
    <xf numFmtId="0" fontId="2" fillId="80" borderId="90" applyNumberFormat="0" applyFont="0" applyAlignment="0" applyProtection="0"/>
    <xf numFmtId="0" fontId="2" fillId="83" borderId="0" applyNumberFormat="0" applyBorder="0" applyAlignment="0" applyProtection="0"/>
    <xf numFmtId="0" fontId="2" fillId="85" borderId="0" applyNumberFormat="0" applyBorder="0" applyAlignment="0" applyProtection="0"/>
    <xf numFmtId="0" fontId="2" fillId="86" borderId="0" applyNumberFormat="0" applyBorder="0" applyAlignment="0" applyProtection="0"/>
    <xf numFmtId="0" fontId="2" fillId="0" borderId="0"/>
    <xf numFmtId="0" fontId="2" fillId="0" borderId="0"/>
    <xf numFmtId="0" fontId="2" fillId="87" borderId="0" applyNumberFormat="0" applyBorder="0" applyAlignment="0" applyProtection="0"/>
    <xf numFmtId="0" fontId="2" fillId="8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5" borderId="0" applyNumberFormat="0" applyBorder="0" applyAlignment="0" applyProtection="0"/>
    <xf numFmtId="0" fontId="2" fillId="66" borderId="0" applyNumberFormat="0" applyBorder="0" applyAlignment="0" applyProtection="0"/>
    <xf numFmtId="0" fontId="2" fillId="69" borderId="0" applyNumberFormat="0" applyBorder="0" applyAlignment="0" applyProtection="0"/>
    <xf numFmtId="0" fontId="2" fillId="78" borderId="0" applyNumberFormat="0" applyBorder="0" applyAlignment="0" applyProtection="0"/>
    <xf numFmtId="0" fontId="2" fillId="83" borderId="0" applyNumberFormat="0" applyBorder="0" applyAlignment="0" applyProtection="0"/>
    <xf numFmtId="0" fontId="2" fillId="88" borderId="0" applyNumberFormat="0" applyBorder="0" applyAlignment="0" applyProtection="0"/>
    <xf numFmtId="0" fontId="2" fillId="65" borderId="0" applyNumberFormat="0" applyBorder="0" applyAlignment="0" applyProtection="0"/>
    <xf numFmtId="0" fontId="2" fillId="87" borderId="0" applyNumberFormat="0" applyBorder="0" applyAlignment="0" applyProtection="0"/>
    <xf numFmtId="0" fontId="2" fillId="76" borderId="0" applyNumberFormat="0" applyBorder="0" applyAlignment="0" applyProtection="0"/>
    <xf numFmtId="0" fontId="2" fillId="63" borderId="0" applyNumberFormat="0" applyBorder="0" applyAlignment="0" applyProtection="0"/>
    <xf numFmtId="0" fontId="2" fillId="86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85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69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83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65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7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8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66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7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8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87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63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7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0" fontId="2" fillId="80" borderId="90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0" fontId="2" fillId="0" borderId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0" fontId="2" fillId="0" borderId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101" fillId="0" borderId="0" applyFont="0" applyFill="0" applyBorder="0" applyAlignment="0" applyProtection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124" fillId="0" borderId="0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308" fillId="0" borderId="0" applyFont="0" applyFill="0" applyBorder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41" fontId="169" fillId="0" borderId="0"/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8" fontId="287" fillId="0" borderId="35"/>
    <xf numFmtId="43" fontId="55" fillId="0" borderId="0" applyFont="0" applyFill="0" applyBorder="0" applyAlignment="0" applyProtection="0"/>
    <xf numFmtId="43" fontId="26" fillId="0" borderId="0" applyFont="0" applyFill="0" applyBorder="0" applyAlignment="0" applyProtection="0"/>
    <xf numFmtId="42" fontId="308" fillId="5" borderId="0" applyBorder="0">
      <alignment horizontal="center"/>
    </xf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69" fillId="0" borderId="0"/>
    <xf numFmtId="0" fontId="2" fillId="0" borderId="0"/>
    <xf numFmtId="44" fontId="308" fillId="0" borderId="0" applyFont="0" applyFill="0" applyBorder="0" applyAlignment="0" applyProtection="0"/>
    <xf numFmtId="42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1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308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1" fontId="124" fillId="0" borderId="0"/>
    <xf numFmtId="8" fontId="287" fillId="0" borderId="35"/>
    <xf numFmtId="41" fontId="169" fillId="0" borderId="0"/>
    <xf numFmtId="42" fontId="308" fillId="5" borderId="0" applyBorder="0">
      <alignment horizontal="center"/>
    </xf>
    <xf numFmtId="42" fontId="308" fillId="5" borderId="0" applyBorder="0">
      <alignment horizontal="center"/>
    </xf>
    <xf numFmtId="41" fontId="30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2" fillId="0" borderId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08" fillId="0" borderId="0" applyFont="0" applyFill="0" applyBorder="0" applyAlignment="0" applyProtection="0"/>
    <xf numFmtId="43" fontId="308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4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0" fontId="324" fillId="0" borderId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9" fontId="324" fillId="0" borderId="0" applyFont="0" applyFill="0" applyBorder="0" applyAlignment="0" applyProtection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43" fontId="324" fillId="0" borderId="0" applyFont="0" applyFill="0" applyBorder="0" applyAlignment="0" applyProtection="0"/>
    <xf numFmtId="0" fontId="324" fillId="0" borderId="0"/>
    <xf numFmtId="0" fontId="324" fillId="0" borderId="0"/>
    <xf numFmtId="0" fontId="324" fillId="0" borderId="0"/>
    <xf numFmtId="0" fontId="324" fillId="0" borderId="0"/>
    <xf numFmtId="167" fontId="323" fillId="0" borderId="0" applyFont="0" applyFill="0" applyBorder="0" applyAlignment="0" applyProtection="0"/>
    <xf numFmtId="167" fontId="323" fillId="0" borderId="0" applyFont="0" applyFill="0" applyBorder="0" applyAlignment="0" applyProtection="0"/>
    <xf numFmtId="167" fontId="323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323" fillId="0" borderId="0"/>
    <xf numFmtId="0" fontId="273" fillId="0" borderId="0"/>
    <xf numFmtId="0" fontId="396" fillId="0" borderId="0"/>
    <xf numFmtId="0" fontId="101" fillId="0" borderId="0"/>
    <xf numFmtId="0" fontId="323" fillId="0" borderId="0"/>
    <xf numFmtId="0" fontId="101" fillId="0" borderId="0"/>
    <xf numFmtId="167" fontId="1" fillId="0" borderId="0" applyFont="0" applyFill="0" applyBorder="0" applyAlignment="0" applyProtection="0"/>
    <xf numFmtId="0" fontId="273" fillId="0" borderId="0"/>
  </cellStyleXfs>
  <cellXfs count="1824">
    <xf numFmtId="0" fontId="0" fillId="0" borderId="0" xfId="0" applyAlignment="1"/>
    <xf numFmtId="0" fontId="249" fillId="0" borderId="0" xfId="3010" applyFont="1" applyFill="1" applyAlignment="1">
      <alignment vertical="center"/>
    </xf>
    <xf numFmtId="326" fontId="249" fillId="0" borderId="0" xfId="2979" applyNumberFormat="1" applyFont="1" applyFill="1" applyBorder="1" applyAlignment="1">
      <alignment horizontal="right" vertical="center" wrapText="1"/>
    </xf>
    <xf numFmtId="327" fontId="249" fillId="0" borderId="0" xfId="2979" applyNumberFormat="1" applyFont="1" applyFill="1" applyBorder="1" applyAlignment="1">
      <alignment horizontal="right" vertical="center" wrapText="1"/>
    </xf>
    <xf numFmtId="328" fontId="249" fillId="0" borderId="0" xfId="2979" applyNumberFormat="1" applyFont="1" applyFill="1" applyBorder="1" applyAlignment="1">
      <alignment horizontal="right" vertical="center" wrapText="1"/>
    </xf>
    <xf numFmtId="0" fontId="249" fillId="0" borderId="0" xfId="3010" applyFont="1" applyFill="1" applyBorder="1" applyAlignment="1">
      <alignment vertical="center"/>
    </xf>
    <xf numFmtId="168" fontId="249" fillId="0" borderId="0" xfId="2979" applyNumberFormat="1" applyFont="1" applyFill="1" applyBorder="1" applyAlignment="1">
      <alignment horizontal="right" vertical="center" wrapText="1"/>
    </xf>
    <xf numFmtId="0" fontId="249" fillId="5" borderId="0" xfId="3010" applyFont="1" applyFill="1" applyAlignment="1">
      <alignment vertical="center"/>
    </xf>
    <xf numFmtId="0" fontId="251" fillId="0" borderId="0" xfId="3010" applyFont="1" applyFill="1" applyAlignment="1">
      <alignment vertical="center"/>
    </xf>
    <xf numFmtId="0" fontId="251" fillId="0" borderId="0" xfId="3010" applyFont="1" applyFill="1" applyBorder="1" applyAlignment="1">
      <alignment horizontal="center" vertical="center" wrapText="1"/>
    </xf>
    <xf numFmtId="0" fontId="251" fillId="0" borderId="0" xfId="2979" applyFont="1" applyFill="1" applyBorder="1" applyAlignment="1">
      <alignment vertical="center" wrapText="1"/>
    </xf>
    <xf numFmtId="0" fontId="249" fillId="0" borderId="0" xfId="3010" applyFont="1" applyFill="1" applyBorder="1" applyAlignment="1">
      <alignment vertical="center" wrapText="1"/>
    </xf>
    <xf numFmtId="325" fontId="249" fillId="0" borderId="0" xfId="2979" applyNumberFormat="1" applyFont="1" applyFill="1" applyBorder="1" applyAlignment="1">
      <alignment horizontal="right" vertical="center" wrapText="1"/>
    </xf>
    <xf numFmtId="325" fontId="251" fillId="0" borderId="0" xfId="2979" applyNumberFormat="1" applyFont="1" applyFill="1" applyBorder="1" applyAlignment="1">
      <alignment horizontal="right" vertical="center" wrapText="1"/>
    </xf>
    <xf numFmtId="0" fontId="249" fillId="0" borderId="0" xfId="3010" applyFont="1" applyFill="1" applyAlignment="1">
      <alignment vertical="center" wrapText="1"/>
    </xf>
    <xf numFmtId="0" fontId="249" fillId="0" borderId="0" xfId="3010" applyFont="1" applyFill="1" applyAlignment="1">
      <alignment vertical="center"/>
    </xf>
    <xf numFmtId="0" fontId="249" fillId="0" borderId="0" xfId="3010" applyFont="1" applyAlignment="1">
      <alignment vertical="center"/>
    </xf>
    <xf numFmtId="0" fontId="251" fillId="0" borderId="0" xfId="3010" applyFont="1" applyAlignment="1">
      <alignment vertical="center"/>
    </xf>
    <xf numFmtId="0" fontId="249" fillId="0" borderId="0" xfId="3010" applyFont="1" applyBorder="1" applyAlignment="1">
      <alignment vertical="center"/>
    </xf>
    <xf numFmtId="168" fontId="249" fillId="0" borderId="0" xfId="3010" applyNumberFormat="1" applyFont="1" applyAlignment="1">
      <alignment vertical="center"/>
    </xf>
    <xf numFmtId="168" fontId="249" fillId="0" borderId="0" xfId="3010" applyNumberFormat="1" applyFont="1" applyFill="1" applyAlignment="1">
      <alignment vertical="center"/>
    </xf>
    <xf numFmtId="168" fontId="249" fillId="0" borderId="0" xfId="3010" applyNumberFormat="1" applyFont="1" applyFill="1" applyBorder="1" applyAlignment="1">
      <alignment vertical="center"/>
    </xf>
    <xf numFmtId="168" fontId="251" fillId="0" borderId="0" xfId="3010" applyNumberFormat="1" applyFont="1" applyFill="1" applyAlignment="1">
      <alignment vertical="center"/>
    </xf>
    <xf numFmtId="168" fontId="249" fillId="0" borderId="0" xfId="2988" applyNumberFormat="1" applyFont="1" applyFill="1" applyBorder="1" applyAlignment="1">
      <alignment vertical="center" wrapText="1"/>
    </xf>
    <xf numFmtId="0" fontId="307" fillId="0" borderId="0" xfId="2988" applyFont="1" applyFill="1" applyAlignment="1">
      <alignment wrapText="1"/>
    </xf>
    <xf numFmtId="168" fontId="251" fillId="0" borderId="0" xfId="3010" applyNumberFormat="1" applyFont="1" applyAlignment="1">
      <alignment vertical="center"/>
    </xf>
    <xf numFmtId="332" fontId="249" fillId="0" borderId="0" xfId="3010" applyNumberFormat="1" applyFont="1" applyFill="1" applyAlignment="1">
      <alignment vertical="center"/>
    </xf>
    <xf numFmtId="0" fontId="0" fillId="0" borderId="0" xfId="0" applyFill="1" applyAlignment="1"/>
    <xf numFmtId="332" fontId="249" fillId="0" borderId="0" xfId="3010" applyNumberFormat="1" applyFont="1" applyFill="1" applyBorder="1" applyAlignment="1">
      <alignment vertical="center"/>
    </xf>
    <xf numFmtId="168" fontId="249" fillId="58" borderId="0" xfId="3010" applyNumberFormat="1" applyFont="1" applyFill="1" applyBorder="1" applyAlignment="1">
      <alignment horizontal="center" vertical="center"/>
    </xf>
    <xf numFmtId="168" fontId="249" fillId="58" borderId="0" xfId="3010" applyNumberFormat="1" applyFont="1" applyFill="1" applyAlignment="1">
      <alignment horizontal="center" vertical="center"/>
    </xf>
    <xf numFmtId="0" fontId="251" fillId="59" borderId="0" xfId="3010" applyFont="1" applyFill="1" applyAlignment="1">
      <alignment vertical="center"/>
    </xf>
    <xf numFmtId="0" fontId="249" fillId="59" borderId="0" xfId="3010" applyFont="1" applyFill="1" applyBorder="1" applyAlignment="1">
      <alignment vertical="center"/>
    </xf>
    <xf numFmtId="0" fontId="249" fillId="59" borderId="0" xfId="3010" applyFont="1" applyFill="1" applyAlignment="1">
      <alignment horizontal="center" vertical="center"/>
    </xf>
    <xf numFmtId="168" fontId="249" fillId="59" borderId="0" xfId="3010" applyNumberFormat="1" applyFont="1" applyFill="1" applyAlignment="1">
      <alignment horizontal="center" vertical="center"/>
    </xf>
    <xf numFmtId="168" fontId="249" fillId="59" borderId="0" xfId="3010" applyNumberFormat="1" applyFont="1" applyFill="1" applyBorder="1" applyAlignment="1">
      <alignment horizontal="center" vertical="center"/>
    </xf>
    <xf numFmtId="0" fontId="316" fillId="0" borderId="0" xfId="3010" applyFont="1" applyFill="1" applyBorder="1" applyAlignment="1">
      <alignment vertical="center"/>
    </xf>
    <xf numFmtId="168" fontId="253" fillId="0" borderId="0" xfId="0" applyNumberFormat="1" applyFont="1" applyFill="1" applyBorder="1" applyAlignment="1">
      <alignment vertical="center" wrapText="1"/>
    </xf>
    <xf numFmtId="0" fontId="316" fillId="0" borderId="0" xfId="3010" applyFont="1" applyFill="1" applyAlignment="1">
      <alignment vertical="center"/>
    </xf>
    <xf numFmtId="9" fontId="249" fillId="59" borderId="0" xfId="1" applyFont="1" applyFill="1" applyAlignment="1">
      <alignment vertical="center"/>
    </xf>
    <xf numFmtId="0" fontId="249" fillId="0" borderId="0" xfId="3010" applyFont="1" applyAlignment="1">
      <alignment vertical="center"/>
    </xf>
    <xf numFmtId="0" fontId="249" fillId="0" borderId="0" xfId="3010" applyFont="1" applyFill="1" applyAlignment="1">
      <alignment vertical="center"/>
    </xf>
    <xf numFmtId="0" fontId="249" fillId="5" borderId="0" xfId="3010" applyFont="1" applyFill="1" applyAlignment="1">
      <alignment vertical="center"/>
    </xf>
    <xf numFmtId="0" fontId="249" fillId="59" borderId="0" xfId="3010" applyFont="1" applyFill="1" applyAlignment="1">
      <alignment vertical="center"/>
    </xf>
    <xf numFmtId="0" fontId="316" fillId="59" borderId="0" xfId="3010" applyFont="1" applyFill="1" applyAlignment="1">
      <alignment vertical="center"/>
    </xf>
    <xf numFmtId="0" fontId="316" fillId="59" borderId="0" xfId="3010" applyFont="1" applyFill="1" applyAlignment="1"/>
    <xf numFmtId="334" fontId="249" fillId="58" borderId="0" xfId="3010" applyNumberFormat="1" applyFont="1" applyFill="1" applyBorder="1" applyAlignment="1">
      <alignment horizontal="center" vertical="center"/>
    </xf>
    <xf numFmtId="0" fontId="309" fillId="0" borderId="0" xfId="3010" applyFont="1" applyFill="1" applyAlignment="1">
      <alignment vertical="center" wrapText="1"/>
    </xf>
    <xf numFmtId="168" fontId="320" fillId="0" borderId="0" xfId="0" applyNumberFormat="1" applyFont="1" applyFill="1" applyBorder="1" applyAlignment="1">
      <alignment horizontal="right" vertical="center" wrapText="1"/>
    </xf>
    <xf numFmtId="168" fontId="320" fillId="55" borderId="0" xfId="0" applyNumberFormat="1" applyFont="1" applyFill="1" applyBorder="1" applyAlignment="1">
      <alignment horizontal="right" vertical="center" wrapText="1"/>
    </xf>
    <xf numFmtId="0" fontId="325" fillId="0" borderId="0" xfId="2988" applyFont="1" applyFill="1" applyAlignment="1">
      <alignment horizontal="left" vertical="top" wrapText="1"/>
    </xf>
    <xf numFmtId="0" fontId="318" fillId="0" borderId="0" xfId="2988" applyFont="1" applyFill="1" applyAlignment="1">
      <alignment horizontal="right" vertical="center" wrapText="1"/>
    </xf>
    <xf numFmtId="168" fontId="320" fillId="55" borderId="0" xfId="0" applyNumberFormat="1" applyFont="1" applyFill="1" applyAlignment="1">
      <alignment horizontal="right" vertical="center" wrapText="1"/>
    </xf>
    <xf numFmtId="332" fontId="320" fillId="55" borderId="0" xfId="0" applyNumberFormat="1" applyFont="1" applyFill="1" applyBorder="1" applyAlignment="1">
      <alignment horizontal="right" vertical="center" wrapText="1"/>
    </xf>
    <xf numFmtId="334" fontId="320" fillId="0" borderId="0" xfId="0" applyNumberFormat="1" applyFont="1" applyFill="1" applyBorder="1" applyAlignment="1">
      <alignment horizontal="right" vertical="center" wrapText="1"/>
    </xf>
    <xf numFmtId="330" fontId="249" fillId="55" borderId="0" xfId="2988" applyNumberFormat="1" applyFont="1" applyFill="1" applyBorder="1" applyAlignment="1">
      <alignment horizontal="right" vertical="center" wrapText="1"/>
    </xf>
    <xf numFmtId="332" fontId="249" fillId="55" borderId="0" xfId="0" applyNumberFormat="1" applyFont="1" applyFill="1" applyBorder="1" applyAlignment="1">
      <alignment horizontal="right" vertical="center" wrapText="1"/>
    </xf>
    <xf numFmtId="331" fontId="249" fillId="55" borderId="0" xfId="2988" applyNumberFormat="1" applyFont="1" applyFill="1" applyBorder="1" applyAlignment="1">
      <alignment horizontal="right" vertical="center" wrapText="1"/>
    </xf>
    <xf numFmtId="168" fontId="249" fillId="55" borderId="0" xfId="2988" applyNumberFormat="1" applyFont="1" applyFill="1" applyBorder="1" applyAlignment="1">
      <alignment vertical="center" wrapText="1"/>
    </xf>
    <xf numFmtId="330" fontId="249" fillId="0" borderId="0" xfId="2988" applyNumberFormat="1" applyFont="1" applyFill="1" applyBorder="1" applyAlignment="1">
      <alignment horizontal="right" vertical="center" wrapText="1"/>
    </xf>
    <xf numFmtId="0" fontId="249" fillId="0" borderId="0" xfId="3010" applyFont="1" applyFill="1" applyBorder="1" applyAlignment="1">
      <alignment vertical="center"/>
    </xf>
    <xf numFmtId="0" fontId="249" fillId="0" borderId="0" xfId="3010" applyFont="1" applyFill="1" applyAlignment="1">
      <alignment vertical="center"/>
    </xf>
    <xf numFmtId="168" fontId="249" fillId="0" borderId="0" xfId="3010" applyNumberFormat="1" applyFont="1" applyFill="1" applyAlignment="1">
      <alignment vertical="center"/>
    </xf>
    <xf numFmtId="168" fontId="253" fillId="0" borderId="0" xfId="0" applyNumberFormat="1" applyFont="1" applyFill="1" applyBorder="1" applyAlignment="1">
      <alignment horizontal="right" vertical="center" wrapText="1"/>
    </xf>
    <xf numFmtId="168" fontId="252" fillId="0" borderId="0" xfId="0" applyNumberFormat="1" applyFont="1" applyFill="1" applyBorder="1" applyAlignment="1">
      <alignment horizontal="right" vertical="center" wrapText="1"/>
    </xf>
    <xf numFmtId="0" fontId="319" fillId="0" borderId="0" xfId="2988" applyFont="1" applyFill="1" applyBorder="1" applyAlignment="1">
      <alignment horizontal="right" vertical="center" wrapText="1"/>
    </xf>
    <xf numFmtId="168" fontId="249" fillId="55" borderId="0" xfId="2988" applyNumberFormat="1" applyFont="1" applyFill="1" applyBorder="1" applyAlignment="1">
      <alignment horizontal="right" vertical="center" wrapText="1"/>
    </xf>
    <xf numFmtId="0" fontId="0" fillId="55" borderId="0" xfId="0" applyFill="1" applyAlignment="1"/>
    <xf numFmtId="0" fontId="249" fillId="55" borderId="0" xfId="3010" applyFont="1" applyFill="1" applyBorder="1" applyAlignment="1">
      <alignment vertical="center"/>
    </xf>
    <xf numFmtId="0" fontId="318" fillId="55" borderId="0" xfId="24434" applyFont="1" applyFill="1" applyAlignment="1">
      <alignment horizontal="right"/>
    </xf>
    <xf numFmtId="0" fontId="318" fillId="55" borderId="0" xfId="24434" applyFont="1" applyFill="1" applyBorder="1" applyAlignment="1">
      <alignment horizontal="right"/>
    </xf>
    <xf numFmtId="168" fontId="46" fillId="55" borderId="0" xfId="15472" applyNumberFormat="1" applyFont="1" applyFill="1" applyBorder="1" applyAlignment="1">
      <alignment horizontal="right" wrapText="1"/>
    </xf>
    <xf numFmtId="0" fontId="5" fillId="55" borderId="0" xfId="24434" applyFill="1"/>
    <xf numFmtId="0" fontId="318" fillId="0" borderId="0" xfId="3010" applyFont="1" applyFill="1" applyBorder="1" applyAlignment="1">
      <alignment horizontal="right" wrapText="1"/>
    </xf>
    <xf numFmtId="168" fontId="253" fillId="0" borderId="0" xfId="0" applyNumberFormat="1" applyFont="1" applyFill="1" applyBorder="1" applyAlignment="1">
      <alignment horizontal="right" vertical="center" wrapText="1"/>
    </xf>
    <xf numFmtId="168" fontId="249" fillId="0" borderId="0" xfId="2988" applyNumberFormat="1" applyFont="1" applyFill="1" applyBorder="1" applyAlignment="1">
      <alignment horizontal="right" vertical="center" wrapText="1"/>
    </xf>
    <xf numFmtId="0" fontId="249" fillId="0" borderId="0" xfId="3010" applyFont="1" applyFill="1" applyAlignment="1">
      <alignment vertical="center"/>
    </xf>
    <xf numFmtId="0" fontId="249" fillId="0" borderId="0" xfId="3010" applyFont="1" applyFill="1" applyBorder="1" applyAlignment="1">
      <alignment vertical="center"/>
    </xf>
    <xf numFmtId="0" fontId="319" fillId="0" borderId="71" xfId="3010" applyFont="1" applyFill="1" applyBorder="1" applyAlignment="1">
      <alignment horizontal="right" vertical="center"/>
    </xf>
    <xf numFmtId="0" fontId="327" fillId="0" borderId="0" xfId="3010" applyFont="1" applyFill="1" applyAlignment="1">
      <alignment vertical="center" wrapText="1"/>
    </xf>
    <xf numFmtId="168" fontId="249" fillId="54" borderId="70" xfId="3010" applyNumberFormat="1" applyFont="1" applyFill="1" applyBorder="1" applyAlignment="1">
      <alignment horizontal="right" vertical="center"/>
    </xf>
    <xf numFmtId="168" fontId="249" fillId="0" borderId="70" xfId="3010" applyNumberFormat="1" applyFont="1" applyFill="1" applyBorder="1" applyAlignment="1">
      <alignment horizontal="right" vertical="center"/>
    </xf>
    <xf numFmtId="168" fontId="249" fillId="0" borderId="0" xfId="3010" applyNumberFormat="1" applyFont="1" applyFill="1" applyBorder="1" applyAlignment="1">
      <alignment horizontal="right" vertical="center"/>
    </xf>
    <xf numFmtId="168" fontId="249" fillId="0" borderId="71" xfId="3010" applyNumberFormat="1" applyFont="1" applyFill="1" applyBorder="1" applyAlignment="1">
      <alignment horizontal="right" vertical="center"/>
    </xf>
    <xf numFmtId="0" fontId="324" fillId="0" borderId="0" xfId="16678"/>
    <xf numFmtId="0" fontId="324" fillId="59" borderId="0" xfId="16678" applyFill="1"/>
    <xf numFmtId="0" fontId="358" fillId="59" borderId="0" xfId="16678" applyFont="1" applyFill="1"/>
    <xf numFmtId="339" fontId="251" fillId="54" borderId="70" xfId="15472" applyNumberFormat="1" applyFont="1" applyFill="1" applyBorder="1" applyAlignment="1">
      <alignment horizontal="right" vertical="center" wrapText="1"/>
    </xf>
    <xf numFmtId="0" fontId="25" fillId="0" borderId="0" xfId="15472" applyFont="1" applyBorder="1" applyAlignment="1">
      <alignment vertical="center"/>
    </xf>
    <xf numFmtId="0" fontId="251" fillId="0" borderId="0" xfId="3010" applyFont="1" applyFill="1" applyBorder="1" applyAlignment="1">
      <alignment horizontal="left" vertical="center" wrapText="1"/>
    </xf>
    <xf numFmtId="0" fontId="318" fillId="0" borderId="0" xfId="15472" applyFont="1" applyBorder="1" applyAlignment="1">
      <alignment horizontal="right" wrapText="1"/>
    </xf>
    <xf numFmtId="0" fontId="318" fillId="0" borderId="71" xfId="15472" applyFont="1" applyBorder="1" applyAlignment="1">
      <alignment horizontal="right" wrapText="1"/>
    </xf>
    <xf numFmtId="168" fontId="249" fillId="54" borderId="70" xfId="3010" applyNumberFormat="1" applyFont="1" applyFill="1" applyBorder="1" applyAlignment="1">
      <alignment vertical="center"/>
    </xf>
    <xf numFmtId="168" fontId="249" fillId="0" borderId="70" xfId="3010" applyNumberFormat="1" applyFont="1" applyFill="1" applyBorder="1" applyAlignment="1">
      <alignment vertical="center"/>
    </xf>
    <xf numFmtId="168" fontId="251" fillId="54" borderId="70" xfId="15472" applyNumberFormat="1" applyFont="1" applyFill="1" applyBorder="1" applyAlignment="1">
      <alignment horizontal="right" vertical="center" wrapText="1"/>
    </xf>
    <xf numFmtId="168" fontId="251" fillId="0" borderId="70" xfId="15472" applyNumberFormat="1" applyFont="1" applyFill="1" applyBorder="1" applyAlignment="1">
      <alignment horizontal="right" vertical="center" wrapText="1"/>
    </xf>
    <xf numFmtId="168" fontId="251" fillId="0" borderId="0" xfId="15472" applyNumberFormat="1" applyFont="1" applyFill="1" applyBorder="1" applyAlignment="1">
      <alignment horizontal="right" vertical="center" wrapText="1"/>
    </xf>
    <xf numFmtId="168" fontId="251" fillId="0" borderId="71" xfId="15472" applyNumberFormat="1" applyFont="1" applyFill="1" applyBorder="1" applyAlignment="1">
      <alignment horizontal="right" vertical="center" wrapText="1"/>
    </xf>
    <xf numFmtId="339" fontId="251" fillId="0" borderId="70" xfId="15472" applyNumberFormat="1" applyFont="1" applyFill="1" applyBorder="1" applyAlignment="1">
      <alignment horizontal="right" vertical="center" wrapText="1"/>
    </xf>
    <xf numFmtId="339" fontId="251" fillId="0" borderId="0" xfId="15472" applyNumberFormat="1" applyFont="1" applyFill="1" applyBorder="1" applyAlignment="1">
      <alignment horizontal="right" vertical="center" wrapText="1"/>
    </xf>
    <xf numFmtId="325" fontId="249" fillId="54" borderId="70" xfId="15472" applyNumberFormat="1" applyFont="1" applyFill="1" applyBorder="1" applyAlignment="1">
      <alignment horizontal="right" vertical="center" wrapText="1"/>
    </xf>
    <xf numFmtId="325" fontId="249" fillId="0" borderId="70" xfId="15472" applyNumberFormat="1" applyFont="1" applyFill="1" applyBorder="1" applyAlignment="1">
      <alignment horizontal="right" vertical="center" wrapText="1"/>
    </xf>
    <xf numFmtId="325" fontId="249" fillId="54" borderId="71" xfId="15472" applyNumberFormat="1" applyFont="1" applyFill="1" applyBorder="1" applyAlignment="1">
      <alignment horizontal="right" vertical="center" wrapText="1"/>
    </xf>
    <xf numFmtId="325" fontId="249" fillId="0" borderId="71" xfId="15472" applyNumberFormat="1" applyFont="1" applyFill="1" applyBorder="1" applyAlignment="1">
      <alignment horizontal="right" vertical="center" wrapText="1"/>
    </xf>
    <xf numFmtId="325" fontId="251" fillId="54" borderId="70" xfId="15472" applyNumberFormat="1" applyFont="1" applyFill="1" applyBorder="1" applyAlignment="1">
      <alignment horizontal="right" vertical="center" wrapText="1"/>
    </xf>
    <xf numFmtId="325" fontId="251" fillId="0" borderId="70" xfId="15472" applyNumberFormat="1" applyFont="1" applyFill="1" applyBorder="1" applyAlignment="1">
      <alignment horizontal="right" vertical="center" wrapText="1"/>
    </xf>
    <xf numFmtId="325" fontId="251" fillId="0" borderId="71" xfId="15472" applyNumberFormat="1" applyFont="1" applyFill="1" applyBorder="1" applyAlignment="1">
      <alignment horizontal="right" vertical="center" wrapText="1"/>
    </xf>
    <xf numFmtId="0" fontId="251" fillId="0" borderId="71" xfId="15472" applyNumberFormat="1" applyFont="1" applyFill="1" applyBorder="1" applyAlignment="1">
      <alignment horizontal="right" vertical="center" wrapText="1"/>
    </xf>
    <xf numFmtId="9" fontId="251" fillId="54" borderId="70" xfId="15472" applyNumberFormat="1" applyFont="1" applyFill="1" applyBorder="1" applyAlignment="1">
      <alignment horizontal="right" vertical="center" wrapText="1"/>
    </xf>
    <xf numFmtId="9" fontId="251" fillId="0" borderId="70" xfId="15472" applyNumberFormat="1" applyFont="1" applyFill="1" applyBorder="1" applyAlignment="1">
      <alignment horizontal="right" vertical="center" wrapText="1"/>
    </xf>
    <xf numFmtId="0" fontId="318" fillId="0" borderId="0" xfId="15472" applyFont="1" applyBorder="1" applyAlignment="1"/>
    <xf numFmtId="0" fontId="319" fillId="0" borderId="0" xfId="3010" applyFont="1" applyFill="1" applyBorder="1" applyAlignment="1">
      <alignment horizontal="right" vertical="center"/>
    </xf>
    <xf numFmtId="325" fontId="249" fillId="0" borderId="0" xfId="15472" applyNumberFormat="1" applyFont="1" applyFill="1" applyBorder="1" applyAlignment="1">
      <alignment horizontal="right" vertical="center" wrapText="1"/>
    </xf>
    <xf numFmtId="325" fontId="251" fillId="0" borderId="0" xfId="15472" applyNumberFormat="1" applyFont="1" applyFill="1" applyBorder="1" applyAlignment="1">
      <alignment horizontal="right" vertical="center" wrapText="1"/>
    </xf>
    <xf numFmtId="0" fontId="251" fillId="0" borderId="0" xfId="15472" applyNumberFormat="1" applyFont="1" applyFill="1" applyBorder="1" applyAlignment="1">
      <alignment horizontal="right" vertical="center" wrapText="1"/>
    </xf>
    <xf numFmtId="9" fontId="251" fillId="0" borderId="0" xfId="15472" applyNumberFormat="1" applyFont="1" applyFill="1" applyBorder="1" applyAlignment="1">
      <alignment horizontal="right" vertical="center" wrapText="1"/>
    </xf>
    <xf numFmtId="168" fontId="249" fillId="0" borderId="0" xfId="15472" applyNumberFormat="1" applyFont="1" applyBorder="1" applyAlignment="1">
      <alignment horizontal="right" vertical="center" wrapText="1"/>
    </xf>
    <xf numFmtId="168" fontId="251" fillId="0" borderId="70" xfId="15472" applyNumberFormat="1" applyFont="1" applyBorder="1" applyAlignment="1">
      <alignment horizontal="right" vertical="center" wrapText="1"/>
    </xf>
    <xf numFmtId="168" fontId="251" fillId="0" borderId="0" xfId="15472" applyNumberFormat="1" applyFont="1" applyBorder="1" applyAlignment="1">
      <alignment horizontal="right" vertical="center" wrapText="1"/>
    </xf>
    <xf numFmtId="168" fontId="318" fillId="0" borderId="0" xfId="15472" applyNumberFormat="1" applyFont="1" applyBorder="1" applyAlignment="1">
      <alignment horizontal="right" vertical="center" wrapText="1"/>
    </xf>
    <xf numFmtId="0" fontId="361" fillId="59" borderId="75" xfId="16678" applyFont="1" applyFill="1" applyBorder="1" applyAlignment="1">
      <alignment horizontal="center"/>
    </xf>
    <xf numFmtId="0" fontId="324" fillId="0" borderId="0" xfId="16678" applyFill="1" applyBorder="1"/>
    <xf numFmtId="0" fontId="358" fillId="59" borderId="0" xfId="16678" applyFont="1" applyFill="1" applyBorder="1"/>
    <xf numFmtId="0" fontId="361" fillId="59" borderId="0" xfId="16678" applyFont="1" applyFill="1" applyBorder="1" applyAlignment="1">
      <alignment horizontal="center"/>
    </xf>
    <xf numFmtId="0" fontId="324" fillId="59" borderId="0" xfId="16678" applyFill="1" applyBorder="1"/>
    <xf numFmtId="0" fontId="324" fillId="0" borderId="0" xfId="16678" applyBorder="1"/>
    <xf numFmtId="0" fontId="324" fillId="0" borderId="0" xfId="16678" applyFill="1"/>
    <xf numFmtId="211" fontId="359" fillId="59" borderId="0" xfId="4" applyNumberFormat="1" applyFont="1" applyFill="1"/>
    <xf numFmtId="332" fontId="320" fillId="55" borderId="0" xfId="8938" applyNumberFormat="1" applyFont="1" applyFill="1" applyBorder="1" applyAlignment="1">
      <alignment horizontal="right" vertical="center" wrapText="1"/>
    </xf>
    <xf numFmtId="335" fontId="249" fillId="55" borderId="0" xfId="2988" applyNumberFormat="1" applyFont="1" applyFill="1" applyBorder="1" applyAlignment="1">
      <alignment horizontal="right" vertical="center" wrapText="1"/>
    </xf>
    <xf numFmtId="265" fontId="249" fillId="0" borderId="0" xfId="2988" applyNumberFormat="1" applyFont="1" applyFill="1" applyBorder="1" applyAlignment="1">
      <alignment horizontal="right" vertical="center" wrapText="1"/>
    </xf>
    <xf numFmtId="332" fontId="249" fillId="0" borderId="0" xfId="8938" applyNumberFormat="1" applyFont="1" applyFill="1" applyBorder="1" applyAlignment="1">
      <alignment horizontal="right" vertical="center" wrapText="1"/>
    </xf>
    <xf numFmtId="332" fontId="320" fillId="0" borderId="0" xfId="8938" applyNumberFormat="1" applyFont="1" applyFill="1" applyBorder="1" applyAlignment="1">
      <alignment horizontal="right" vertical="center" wrapText="1"/>
    </xf>
    <xf numFmtId="339" fontId="319" fillId="0" borderId="71" xfId="15472" applyNumberFormat="1" applyFont="1" applyFill="1" applyBorder="1" applyAlignment="1">
      <alignment horizontal="right" vertical="center" wrapText="1"/>
    </xf>
    <xf numFmtId="3" fontId="249" fillId="0" borderId="0" xfId="15472" applyNumberFormat="1" applyFont="1" applyBorder="1" applyAlignment="1">
      <alignment horizontal="right" wrapText="1"/>
    </xf>
    <xf numFmtId="0" fontId="249" fillId="0" borderId="0" xfId="15472" applyFont="1" applyBorder="1" applyAlignment="1">
      <alignment horizontal="right" wrapText="1"/>
    </xf>
    <xf numFmtId="168" fontId="249" fillId="0" borderId="71" xfId="15472" applyNumberFormat="1" applyFont="1" applyBorder="1" applyAlignment="1">
      <alignment horizontal="right" wrapText="1"/>
    </xf>
    <xf numFmtId="168" fontId="249" fillId="54" borderId="71" xfId="15472" applyNumberFormat="1" applyFont="1" applyFill="1" applyBorder="1" applyAlignment="1">
      <alignment horizontal="right" wrapText="1"/>
    </xf>
    <xf numFmtId="3" fontId="251" fillId="0" borderId="0" xfId="15472" applyNumberFormat="1" applyFont="1" applyBorder="1" applyAlignment="1">
      <alignment horizontal="right" vertical="center" wrapText="1"/>
    </xf>
    <xf numFmtId="323" fontId="251" fillId="54" borderId="70" xfId="15472" applyNumberFormat="1" applyFont="1" applyFill="1" applyBorder="1" applyAlignment="1">
      <alignment horizontal="right" vertical="center" wrapText="1"/>
    </xf>
    <xf numFmtId="169" fontId="251" fillId="0" borderId="0" xfId="15472" applyNumberFormat="1" applyFont="1" applyFill="1" applyBorder="1" applyAlignment="1">
      <alignment horizontal="right" vertical="center" wrapText="1"/>
    </xf>
    <xf numFmtId="169" fontId="251" fillId="0" borderId="70" xfId="15472" applyNumberFormat="1" applyFont="1" applyFill="1" applyBorder="1" applyAlignment="1">
      <alignment horizontal="right" vertical="center" wrapText="1"/>
    </xf>
    <xf numFmtId="168" fontId="362" fillId="0" borderId="0" xfId="24652" applyNumberFormat="1" applyAlignment="1">
      <alignment vertical="center"/>
    </xf>
    <xf numFmtId="0" fontId="325" fillId="55" borderId="0" xfId="0" applyFont="1" applyFill="1"/>
    <xf numFmtId="0" fontId="318" fillId="61" borderId="0" xfId="0" applyFont="1" applyFill="1" applyAlignment="1">
      <alignment horizontal="right" vertical="center" wrapText="1"/>
    </xf>
    <xf numFmtId="0" fontId="320" fillId="61" borderId="0" xfId="0" applyFont="1" applyFill="1" applyAlignment="1">
      <alignment vertical="center" wrapText="1"/>
    </xf>
    <xf numFmtId="0" fontId="321" fillId="61" borderId="71" xfId="0" applyFont="1" applyFill="1" applyBorder="1" applyAlignment="1">
      <alignment vertical="center" wrapText="1"/>
    </xf>
    <xf numFmtId="0" fontId="319" fillId="61" borderId="71" xfId="0" applyFont="1" applyFill="1" applyBorder="1" applyAlignment="1">
      <alignment horizontal="right" vertical="center" wrapText="1"/>
    </xf>
    <xf numFmtId="0" fontId="320" fillId="61" borderId="70" xfId="0" applyFont="1" applyFill="1" applyBorder="1" applyAlignment="1">
      <alignment vertical="center" wrapText="1"/>
    </xf>
    <xf numFmtId="0" fontId="320" fillId="61" borderId="71" xfId="0" applyFont="1" applyFill="1" applyBorder="1" applyAlignment="1">
      <alignment vertical="center" wrapText="1"/>
    </xf>
    <xf numFmtId="0" fontId="321" fillId="61" borderId="70" xfId="0" applyFont="1" applyFill="1" applyBorder="1" applyAlignment="1">
      <alignment vertical="center" wrapText="1"/>
    </xf>
    <xf numFmtId="0" fontId="318" fillId="55" borderId="0" xfId="0" applyFont="1" applyFill="1" applyAlignment="1">
      <alignment horizontal="right" vertical="center" wrapText="1"/>
    </xf>
    <xf numFmtId="0" fontId="319" fillId="55" borderId="71" xfId="0" applyFont="1" applyFill="1" applyBorder="1" applyAlignment="1">
      <alignment horizontal="right" vertical="center" wrapText="1"/>
    </xf>
    <xf numFmtId="0" fontId="319" fillId="0" borderId="0" xfId="15472" applyFont="1" applyBorder="1" applyAlignment="1">
      <alignment horizontal="right" wrapText="1"/>
    </xf>
    <xf numFmtId="332" fontId="249" fillId="58" borderId="0" xfId="3010" applyNumberFormat="1" applyFont="1" applyFill="1" applyBorder="1" applyAlignment="1">
      <alignment horizontal="center" vertical="center"/>
    </xf>
    <xf numFmtId="325" fontId="325" fillId="0" borderId="0" xfId="2979" applyNumberFormat="1" applyFont="1" applyFill="1" applyBorder="1" applyAlignment="1">
      <alignment horizontal="left" vertical="center" wrapText="1"/>
    </xf>
    <xf numFmtId="0" fontId="363" fillId="59" borderId="0" xfId="16678" applyFont="1" applyFill="1"/>
    <xf numFmtId="332" fontId="249" fillId="59" borderId="0" xfId="3010" applyNumberFormat="1" applyFont="1" applyFill="1" applyBorder="1" applyAlignment="1">
      <alignment horizontal="center" vertical="center"/>
    </xf>
    <xf numFmtId="168" fontId="319" fillId="0" borderId="0" xfId="0" applyNumberFormat="1" applyFont="1" applyFill="1" applyBorder="1" applyAlignment="1">
      <alignment horizontal="right" wrapText="1"/>
    </xf>
    <xf numFmtId="323" fontId="249" fillId="55" borderId="0" xfId="2988" applyNumberFormat="1" applyFont="1" applyFill="1" applyBorder="1" applyAlignment="1">
      <alignment horizontal="right" vertical="center" wrapText="1"/>
    </xf>
    <xf numFmtId="323" fontId="249" fillId="0" borderId="0" xfId="2988" applyNumberFormat="1" applyFont="1" applyFill="1" applyBorder="1" applyAlignment="1">
      <alignment horizontal="right" vertical="center" wrapText="1"/>
    </xf>
    <xf numFmtId="323" fontId="320" fillId="55" borderId="0" xfId="8938" applyNumberFormat="1" applyFont="1" applyFill="1" applyBorder="1" applyAlignment="1">
      <alignment horizontal="right" vertical="center" wrapText="1"/>
    </xf>
    <xf numFmtId="0" fontId="320" fillId="55" borderId="0" xfId="0" applyFont="1" applyFill="1" applyAlignment="1">
      <alignment horizontal="right" vertical="center" wrapText="1"/>
    </xf>
    <xf numFmtId="0" fontId="249" fillId="0" borderId="0" xfId="2988" applyFont="1" applyFill="1" applyBorder="1" applyAlignment="1">
      <alignment vertical="center" wrapText="1"/>
    </xf>
    <xf numFmtId="0" fontId="325" fillId="0" borderId="0" xfId="3010" applyFont="1" applyFill="1" applyAlignment="1">
      <alignment vertical="center" wrapText="1"/>
    </xf>
    <xf numFmtId="0" fontId="318" fillId="0" borderId="0" xfId="2988" applyFont="1" applyFill="1" applyBorder="1" applyAlignment="1">
      <alignment horizontal="right" wrapText="1"/>
    </xf>
    <xf numFmtId="0" fontId="318" fillId="0" borderId="0" xfId="2988" applyFont="1" applyFill="1" applyAlignment="1">
      <alignment horizontal="right" wrapText="1"/>
    </xf>
    <xf numFmtId="0" fontId="249" fillId="55" borderId="0" xfId="3010" applyFont="1" applyFill="1" applyAlignment="1">
      <alignment vertical="center"/>
    </xf>
    <xf numFmtId="0" fontId="325" fillId="0" borderId="0" xfId="16678" applyFont="1"/>
    <xf numFmtId="279" fontId="249" fillId="58" borderId="0" xfId="3010" applyNumberFormat="1" applyFont="1" applyFill="1" applyBorder="1" applyAlignment="1">
      <alignment horizontal="center" vertical="center"/>
    </xf>
    <xf numFmtId="168" fontId="249" fillId="55" borderId="0" xfId="20873" applyNumberFormat="1" applyFont="1" applyFill="1" applyBorder="1" applyAlignment="1">
      <alignment horizontal="right" vertical="center" wrapText="1"/>
    </xf>
    <xf numFmtId="0" fontId="251" fillId="55" borderId="0" xfId="3010" applyFont="1" applyFill="1" applyAlignment="1">
      <alignment vertical="center"/>
    </xf>
    <xf numFmtId="169" fontId="249" fillId="58" borderId="0" xfId="1" applyNumberFormat="1" applyFont="1" applyFill="1" applyBorder="1" applyAlignment="1">
      <alignment horizontal="center" vertical="center"/>
    </xf>
    <xf numFmtId="0" fontId="320" fillId="0" borderId="0" xfId="24764" applyFont="1" applyFill="1" applyBorder="1" applyAlignment="1">
      <alignment vertical="center" wrapText="1"/>
    </xf>
    <xf numFmtId="299" fontId="249" fillId="0" borderId="0" xfId="2979" applyNumberFormat="1" applyFont="1" applyFill="1" applyBorder="1" applyAlignment="1">
      <alignment horizontal="right" vertical="center" wrapText="1"/>
    </xf>
    <xf numFmtId="0" fontId="251" fillId="0" borderId="0" xfId="2988" applyFont="1" applyFill="1" applyBorder="1" applyAlignment="1">
      <alignment horizontal="center" vertical="center" wrapText="1"/>
    </xf>
    <xf numFmtId="168" fontId="319" fillId="0" borderId="0" xfId="0" applyNumberFormat="1" applyFont="1" applyFill="1" applyBorder="1" applyAlignment="1">
      <alignment horizontal="right" vertical="center" wrapText="1"/>
    </xf>
    <xf numFmtId="0" fontId="319" fillId="0" borderId="0" xfId="2988" applyFont="1" applyFill="1" applyBorder="1" applyAlignment="1">
      <alignment horizontal="right" wrapText="1"/>
    </xf>
    <xf numFmtId="168" fontId="321" fillId="55" borderId="0" xfId="0" applyNumberFormat="1" applyFont="1" applyFill="1" applyBorder="1" applyAlignment="1">
      <alignment horizontal="right" vertical="center" wrapText="1"/>
    </xf>
    <xf numFmtId="168" fontId="251" fillId="0" borderId="0" xfId="2988" applyNumberFormat="1" applyFont="1" applyFill="1" applyBorder="1" applyAlignment="1">
      <alignment vertical="center" wrapText="1"/>
    </xf>
    <xf numFmtId="0" fontId="249" fillId="0" borderId="0" xfId="2988" applyFont="1" applyFill="1" applyBorder="1" applyAlignment="1">
      <alignment horizontal="right" vertical="center" wrapText="1"/>
    </xf>
    <xf numFmtId="168" fontId="251" fillId="55" borderId="0" xfId="2988" applyNumberFormat="1" applyFont="1" applyFill="1" applyBorder="1" applyAlignment="1">
      <alignment vertical="center" wrapText="1"/>
    </xf>
    <xf numFmtId="9" fontId="249" fillId="58" borderId="0" xfId="1" applyNumberFormat="1" applyFont="1" applyFill="1" applyBorder="1" applyAlignment="1">
      <alignment horizontal="center" vertical="center"/>
    </xf>
    <xf numFmtId="0" fontId="249" fillId="123" borderId="0" xfId="3010" applyFont="1" applyFill="1" applyAlignment="1">
      <alignment vertical="center"/>
    </xf>
    <xf numFmtId="168" fontId="251" fillId="0" borderId="0" xfId="2988" applyNumberFormat="1" applyFont="1" applyFill="1" applyBorder="1" applyAlignment="1">
      <alignment horizontal="right" vertical="center" wrapText="1"/>
    </xf>
    <xf numFmtId="0" fontId="319" fillId="0" borderId="0" xfId="3010" applyFont="1" applyFill="1" applyAlignment="1">
      <alignment horizontal="right" vertical="center"/>
    </xf>
    <xf numFmtId="340" fontId="249" fillId="0" borderId="0" xfId="15472" applyNumberFormat="1" applyFont="1" applyFill="1" applyBorder="1" applyAlignment="1">
      <alignment horizontal="right" vertical="center" wrapText="1"/>
    </xf>
    <xf numFmtId="340" fontId="249" fillId="0" borderId="70" xfId="15472" applyNumberFormat="1" applyFont="1" applyFill="1" applyBorder="1" applyAlignment="1">
      <alignment horizontal="right" vertical="center" wrapText="1"/>
    </xf>
    <xf numFmtId="0" fontId="320" fillId="61" borderId="0" xfId="0" applyFont="1" applyFill="1" applyAlignment="1">
      <alignment horizontal="right" vertical="center" wrapText="1"/>
    </xf>
    <xf numFmtId="0" fontId="0" fillId="0" borderId="0" xfId="0" applyAlignment="1"/>
    <xf numFmtId="0" fontId="325" fillId="0" borderId="0" xfId="17255" applyFont="1" applyFill="1" applyAlignment="1">
      <alignment horizontal="left" vertical="center" wrapText="1"/>
    </xf>
    <xf numFmtId="0" fontId="325" fillId="0" borderId="0" xfId="17255" applyFont="1" applyFill="1" applyAlignment="1">
      <alignment vertical="center" wrapText="1"/>
    </xf>
    <xf numFmtId="0" fontId="308" fillId="0" borderId="71" xfId="0" applyFont="1" applyBorder="1" applyAlignment="1"/>
    <xf numFmtId="0" fontId="249" fillId="58" borderId="0" xfId="3010" applyNumberFormat="1" applyFont="1" applyFill="1" applyBorder="1" applyAlignment="1">
      <alignment horizontal="center" vertical="center"/>
    </xf>
    <xf numFmtId="0" fontId="369" fillId="0" borderId="0" xfId="2988" applyFont="1" applyFill="1" applyAlignment="1">
      <alignment vertical="center" wrapText="1"/>
    </xf>
    <xf numFmtId="347" fontId="249" fillId="58" borderId="0" xfId="3010" applyNumberFormat="1" applyFont="1" applyFill="1" applyBorder="1" applyAlignment="1">
      <alignment horizontal="center" vertical="center"/>
    </xf>
    <xf numFmtId="0" fontId="249" fillId="0" borderId="0" xfId="3010" applyFont="1" applyAlignment="1">
      <alignment horizontal="right" vertical="center"/>
    </xf>
    <xf numFmtId="0" fontId="326" fillId="0" borderId="0" xfId="0" applyFont="1" applyAlignment="1"/>
    <xf numFmtId="168" fontId="249" fillId="54" borderId="71" xfId="3010" applyNumberFormat="1" applyFont="1" applyFill="1" applyBorder="1" applyAlignment="1">
      <alignment horizontal="right" vertical="center"/>
    </xf>
    <xf numFmtId="0" fontId="0" fillId="0" borderId="0" xfId="0"/>
    <xf numFmtId="0" fontId="316" fillId="59" borderId="0" xfId="3010" applyFont="1" applyFill="1" applyBorder="1" applyAlignment="1">
      <alignment vertical="center"/>
    </xf>
    <xf numFmtId="9" fontId="249" fillId="59" borderId="0" xfId="1" applyFont="1" applyFill="1" applyBorder="1" applyAlignment="1">
      <alignment horizontal="center" vertical="center"/>
    </xf>
    <xf numFmtId="0" fontId="249" fillId="59" borderId="0" xfId="3010" applyNumberFormat="1" applyFont="1" applyFill="1" applyAlignment="1">
      <alignment vertical="center"/>
    </xf>
    <xf numFmtId="0" fontId="249" fillId="0" borderId="0" xfId="3010" applyFont="1" applyBorder="1" applyAlignment="1">
      <alignment horizontal="right" vertical="center"/>
    </xf>
    <xf numFmtId="0" fontId="249" fillId="0" borderId="0" xfId="3010" applyFont="1" applyFill="1" applyAlignment="1">
      <alignment horizontal="center" vertical="center"/>
    </xf>
    <xf numFmtId="168" fontId="249" fillId="0" borderId="0" xfId="2988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wrapText="1"/>
    </xf>
    <xf numFmtId="0" fontId="251" fillId="0" borderId="0" xfId="2988" applyFont="1" applyFill="1" applyBorder="1" applyAlignment="1">
      <alignment horizontal="right" vertical="center" wrapText="1"/>
    </xf>
    <xf numFmtId="332" fontId="249" fillId="0" borderId="0" xfId="2988" applyNumberFormat="1" applyFont="1" applyFill="1" applyBorder="1" applyAlignment="1">
      <alignment horizontal="right" vertical="center" wrapText="1"/>
    </xf>
    <xf numFmtId="0" fontId="308" fillId="0" borderId="0" xfId="0" applyFont="1" applyAlignment="1"/>
    <xf numFmtId="338" fontId="249" fillId="58" borderId="0" xfId="3010" applyNumberFormat="1" applyFont="1" applyFill="1" applyBorder="1" applyAlignment="1">
      <alignment horizontal="center" vertical="center"/>
    </xf>
    <xf numFmtId="332" fontId="370" fillId="0" borderId="0" xfId="0" applyNumberFormat="1" applyFont="1" applyFill="1" applyBorder="1" applyAlignment="1">
      <alignment horizontal="right" vertical="center" wrapText="1"/>
    </xf>
    <xf numFmtId="325" fontId="325" fillId="0" borderId="0" xfId="2979" applyNumberFormat="1" applyFont="1" applyFill="1" applyBorder="1" applyAlignment="1">
      <alignment horizontal="left" vertical="center" wrapText="1"/>
    </xf>
    <xf numFmtId="0" fontId="373" fillId="0" borderId="0" xfId="15472" applyFont="1" applyBorder="1" applyAlignment="1">
      <alignment vertical="center"/>
    </xf>
    <xf numFmtId="0" fontId="318" fillId="0" borderId="70" xfId="15472" applyFont="1" applyBorder="1" applyAlignment="1">
      <alignment horizontal="right" wrapText="1"/>
    </xf>
    <xf numFmtId="168" fontId="319" fillId="0" borderId="71" xfId="15472" applyNumberFormat="1" applyFont="1" applyBorder="1" applyAlignment="1">
      <alignment horizontal="right" wrapText="1"/>
    </xf>
    <xf numFmtId="168" fontId="249" fillId="0" borderId="70" xfId="15472" applyNumberFormat="1" applyFont="1" applyBorder="1" applyAlignment="1">
      <alignment horizontal="right" wrapText="1"/>
    </xf>
    <xf numFmtId="168" fontId="249" fillId="54" borderId="70" xfId="15472" applyNumberFormat="1" applyFont="1" applyFill="1" applyBorder="1" applyAlignment="1">
      <alignment horizontal="right" wrapText="1"/>
    </xf>
    <xf numFmtId="330" fontId="324" fillId="59" borderId="0" xfId="1" applyNumberFormat="1" applyFont="1" applyFill="1"/>
    <xf numFmtId="168" fontId="324" fillId="0" borderId="0" xfId="16678" applyNumberFormat="1"/>
    <xf numFmtId="340" fontId="249" fillId="54" borderId="70" xfId="15472" applyNumberFormat="1" applyFont="1" applyFill="1" applyBorder="1" applyAlignment="1">
      <alignment horizontal="right" vertical="center" wrapText="1"/>
    </xf>
    <xf numFmtId="0" fontId="324" fillId="59" borderId="0" xfId="16678" applyNumberFormat="1" applyFill="1"/>
    <xf numFmtId="9" fontId="324" fillId="59" borderId="0" xfId="1" applyNumberFormat="1" applyFont="1" applyFill="1" applyAlignment="1">
      <alignment horizontal="center"/>
    </xf>
    <xf numFmtId="0" fontId="325" fillId="0" borderId="0" xfId="3010" applyFont="1" applyFill="1" applyAlignment="1">
      <alignment horizontal="left" vertical="center" wrapText="1"/>
    </xf>
    <xf numFmtId="0" fontId="318" fillId="55" borderId="0" xfId="2988" applyFont="1" applyFill="1" applyAlignment="1">
      <alignment horizontal="right" wrapText="1"/>
    </xf>
    <xf numFmtId="0" fontId="0" fillId="0" borderId="0" xfId="0" applyAlignment="1"/>
    <xf numFmtId="0" fontId="316" fillId="59" borderId="0" xfId="3010" applyFont="1" applyFill="1" applyAlignment="1">
      <alignment horizontal="right" vertical="center" indent="1"/>
    </xf>
    <xf numFmtId="0" fontId="249" fillId="59" borderId="0" xfId="3010" applyFont="1" applyFill="1" applyAlignment="1">
      <alignment horizontal="left" vertical="center" indent="2"/>
    </xf>
    <xf numFmtId="0" fontId="249" fillId="59" borderId="0" xfId="3010" applyFont="1" applyFill="1" applyAlignment="1">
      <alignment horizontal="right" vertical="center"/>
    </xf>
    <xf numFmtId="0" fontId="375" fillId="59" borderId="0" xfId="16678" applyFont="1" applyFill="1"/>
    <xf numFmtId="9" fontId="249" fillId="59" borderId="0" xfId="3010" applyNumberFormat="1" applyFont="1" applyFill="1" applyAlignment="1">
      <alignment horizontal="center" vertical="center"/>
    </xf>
    <xf numFmtId="0" fontId="0" fillId="0" borderId="0" xfId="0" applyAlignment="1"/>
    <xf numFmtId="324" fontId="249" fillId="54" borderId="0" xfId="2979" applyNumberFormat="1" applyFont="1" applyFill="1" applyBorder="1" applyAlignment="1">
      <alignment horizontal="right" vertical="center" wrapText="1"/>
    </xf>
    <xf numFmtId="324" fontId="249" fillId="0" borderId="0" xfId="2979" applyNumberFormat="1" applyFont="1" applyFill="1" applyBorder="1" applyAlignment="1">
      <alignment horizontal="right" vertical="center" wrapText="1"/>
    </xf>
    <xf numFmtId="0" fontId="249" fillId="0" borderId="0" xfId="3010" applyFont="1" applyFill="1" applyBorder="1" applyAlignment="1">
      <alignment vertical="center"/>
    </xf>
    <xf numFmtId="0" fontId="249" fillId="0" borderId="0" xfId="3010" applyFont="1" applyFill="1" applyAlignment="1">
      <alignment vertical="center"/>
    </xf>
    <xf numFmtId="0" fontId="316" fillId="0" borderId="0" xfId="3010" applyFont="1" applyFill="1" applyBorder="1" applyAlignment="1">
      <alignment horizontal="center" vertical="center" wrapText="1"/>
    </xf>
    <xf numFmtId="0" fontId="316" fillId="0" borderId="0" xfId="3010" applyFont="1" applyFill="1" applyBorder="1" applyAlignment="1">
      <alignment horizontal="center" vertical="center"/>
    </xf>
    <xf numFmtId="168" fontId="253" fillId="0" borderId="0" xfId="0" applyNumberFormat="1" applyFont="1" applyFill="1" applyBorder="1" applyAlignment="1">
      <alignment horizontal="center" vertical="center" wrapText="1"/>
    </xf>
    <xf numFmtId="332" fontId="249" fillId="0" borderId="0" xfId="3010" applyNumberFormat="1" applyFont="1" applyFill="1" applyAlignment="1">
      <alignment horizontal="center" vertical="center"/>
    </xf>
    <xf numFmtId="324" fontId="249" fillId="54" borderId="0" xfId="2979" applyNumberFormat="1" applyFont="1" applyFill="1" applyBorder="1" applyAlignment="1">
      <alignment horizontal="center" vertical="center" wrapText="1"/>
    </xf>
    <xf numFmtId="168" fontId="249" fillId="0" borderId="0" xfId="3010" applyNumberFormat="1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249" fillId="0" borderId="0" xfId="3010" applyFont="1" applyFill="1" applyBorder="1" applyAlignment="1">
      <alignment horizontal="center" vertical="center"/>
    </xf>
    <xf numFmtId="332" fontId="249" fillId="0" borderId="0" xfId="3010" applyNumberFormat="1" applyFont="1" applyFill="1" applyBorder="1" applyAlignment="1">
      <alignment horizontal="center" vertical="center"/>
    </xf>
    <xf numFmtId="0" fontId="316" fillId="59" borderId="0" xfId="3010" applyFont="1" applyFill="1" applyAlignment="1">
      <alignment horizontal="center" vertical="center"/>
    </xf>
    <xf numFmtId="0" fontId="183" fillId="125" borderId="0" xfId="0" applyFont="1" applyFill="1" applyAlignment="1"/>
    <xf numFmtId="0" fontId="316" fillId="125" borderId="0" xfId="3010" applyFont="1" applyFill="1" applyAlignment="1">
      <alignment vertical="center"/>
    </xf>
    <xf numFmtId="0" fontId="249" fillId="59" borderId="0" xfId="3010" applyFont="1" applyFill="1" applyAlignment="1"/>
    <xf numFmtId="169" fontId="249" fillId="58" borderId="0" xfId="3010" applyNumberFormat="1" applyFont="1" applyFill="1" applyAlignment="1"/>
    <xf numFmtId="332" fontId="249" fillId="59" borderId="0" xfId="3010" applyNumberFormat="1" applyFont="1" applyFill="1" applyAlignment="1">
      <alignment horizontal="center"/>
    </xf>
    <xf numFmtId="9" fontId="249" fillId="59" borderId="0" xfId="1" applyFont="1" applyFill="1" applyAlignment="1">
      <alignment horizontal="center"/>
    </xf>
    <xf numFmtId="169" fontId="249" fillId="58" borderId="0" xfId="3010" applyNumberFormat="1" applyFont="1" applyFill="1" applyAlignment="1">
      <alignment vertical="center"/>
    </xf>
    <xf numFmtId="9" fontId="249" fillId="59" borderId="0" xfId="1" applyFont="1" applyFill="1" applyAlignment="1">
      <alignment horizontal="center" vertical="center"/>
    </xf>
    <xf numFmtId="9" fontId="249" fillId="58" borderId="0" xfId="1" applyFont="1" applyFill="1" applyBorder="1" applyAlignment="1">
      <alignment horizontal="center" vertical="center"/>
    </xf>
    <xf numFmtId="0" fontId="316" fillId="59" borderId="0" xfId="3010" applyFont="1" applyFill="1" applyAlignment="1">
      <alignment horizontal="center"/>
    </xf>
    <xf numFmtId="349" fontId="249" fillId="59" borderId="0" xfId="3010" applyNumberFormat="1" applyFont="1" applyFill="1" applyAlignment="1">
      <alignment vertical="center"/>
    </xf>
    <xf numFmtId="325" fontId="325" fillId="0" borderId="0" xfId="2979" applyNumberFormat="1" applyFont="1" applyFill="1" applyBorder="1" applyAlignment="1">
      <alignment horizontal="left" vertical="center" wrapText="1"/>
    </xf>
    <xf numFmtId="0" fontId="376" fillId="0" borderId="0" xfId="34621" applyFont="1" applyAlignment="1"/>
    <xf numFmtId="0" fontId="249" fillId="0" borderId="0" xfId="34621" applyFont="1" applyAlignment="1">
      <alignment horizontal="right"/>
    </xf>
    <xf numFmtId="0" fontId="249" fillId="59" borderId="99" xfId="3010" applyFont="1" applyFill="1" applyBorder="1" applyAlignment="1">
      <alignment vertical="center"/>
    </xf>
    <xf numFmtId="0" fontId="249" fillId="59" borderId="100" xfId="3010" applyFont="1" applyFill="1" applyBorder="1" applyAlignment="1">
      <alignment vertical="center"/>
    </xf>
    <xf numFmtId="0" fontId="249" fillId="59" borderId="101" xfId="3010" applyFont="1" applyFill="1" applyBorder="1" applyAlignment="1">
      <alignment vertical="center"/>
    </xf>
    <xf numFmtId="9" fontId="249" fillId="0" borderId="0" xfId="3010" applyNumberFormat="1" applyFont="1" applyFill="1" applyAlignment="1">
      <alignment vertical="center"/>
    </xf>
    <xf numFmtId="330" fontId="249" fillId="0" borderId="0" xfId="3010" applyNumberFormat="1" applyFont="1" applyFill="1" applyAlignment="1">
      <alignment vertical="center"/>
    </xf>
    <xf numFmtId="9" fontId="249" fillId="59" borderId="0" xfId="1" applyNumberFormat="1" applyFont="1" applyFill="1" applyBorder="1" applyAlignment="1">
      <alignment horizontal="center" vertical="center"/>
    </xf>
    <xf numFmtId="169" fontId="249" fillId="59" borderId="0" xfId="1" applyNumberFormat="1" applyFont="1" applyFill="1" applyAlignment="1">
      <alignment horizontal="center" vertical="center"/>
    </xf>
    <xf numFmtId="9" fontId="249" fillId="59" borderId="0" xfId="1" applyNumberFormat="1" applyFont="1" applyFill="1" applyAlignment="1">
      <alignment horizontal="center" vertical="center"/>
    </xf>
    <xf numFmtId="354" fontId="249" fillId="0" borderId="0" xfId="3010" applyNumberFormat="1" applyFont="1" applyAlignment="1">
      <alignment vertical="center"/>
    </xf>
    <xf numFmtId="352" fontId="249" fillId="0" borderId="0" xfId="3010" applyNumberFormat="1" applyFont="1" applyAlignment="1">
      <alignment vertical="center"/>
    </xf>
    <xf numFmtId="0" fontId="325" fillId="0" borderId="0" xfId="3010" applyFont="1" applyFill="1" applyAlignment="1">
      <alignment vertical="center"/>
    </xf>
    <xf numFmtId="0" fontId="318" fillId="61" borderId="0" xfId="0" applyFont="1" applyFill="1" applyAlignment="1">
      <alignment horizontal="left" wrapText="1"/>
    </xf>
    <xf numFmtId="0" fontId="318" fillId="61" borderId="0" xfId="0" applyFont="1" applyFill="1" applyAlignment="1">
      <alignment horizontal="right" wrapText="1"/>
    </xf>
    <xf numFmtId="0" fontId="318" fillId="0" borderId="0" xfId="0" applyFont="1" applyFill="1" applyBorder="1" applyAlignment="1">
      <alignment horizontal="right" wrapText="1"/>
    </xf>
    <xf numFmtId="0" fontId="318" fillId="61" borderId="0" xfId="0" applyFont="1" applyFill="1" applyBorder="1" applyAlignment="1">
      <alignment horizontal="right" wrapText="1"/>
    </xf>
    <xf numFmtId="168" fontId="249" fillId="0" borderId="96" xfId="34624" applyNumberFormat="1" applyFont="1" applyFill="1" applyBorder="1" applyAlignment="1">
      <alignment horizontal="right" wrapText="1"/>
    </xf>
    <xf numFmtId="0" fontId="249" fillId="61" borderId="0" xfId="34671" applyFont="1" applyFill="1" applyBorder="1" applyAlignment="1">
      <alignment horizontal="left" wrapText="1"/>
    </xf>
    <xf numFmtId="0" fontId="320" fillId="0" borderId="70" xfId="17255" applyFont="1" applyFill="1" applyBorder="1" applyAlignment="1">
      <alignment vertical="center" wrapText="1"/>
    </xf>
    <xf numFmtId="0" fontId="320" fillId="0" borderId="71" xfId="17255" applyFont="1" applyFill="1" applyBorder="1" applyAlignment="1">
      <alignment vertical="center" wrapText="1"/>
    </xf>
    <xf numFmtId="0" fontId="321" fillId="0" borderId="70" xfId="17255" applyFont="1" applyFill="1" applyBorder="1" applyAlignment="1">
      <alignment vertical="center" wrapText="1"/>
    </xf>
    <xf numFmtId="0" fontId="320" fillId="0" borderId="0" xfId="17255" applyFont="1" applyFill="1" applyAlignment="1">
      <alignment vertical="center" wrapText="1"/>
    </xf>
    <xf numFmtId="0" fontId="320" fillId="0" borderId="0" xfId="17255" applyFont="1" applyFill="1" applyBorder="1" applyAlignment="1">
      <alignment vertical="center" wrapText="1"/>
    </xf>
    <xf numFmtId="0" fontId="320" fillId="61" borderId="0" xfId="17255" applyFont="1" applyFill="1" applyBorder="1" applyAlignment="1">
      <alignment vertical="center" wrapText="1"/>
    </xf>
    <xf numFmtId="0" fontId="322" fillId="0" borderId="71" xfId="17255" applyFont="1" applyFill="1" applyBorder="1" applyAlignment="1">
      <alignment vertical="center" wrapText="1"/>
    </xf>
    <xf numFmtId="324" fontId="249" fillId="54" borderId="0" xfId="2979" applyNumberFormat="1" applyFont="1" applyFill="1" applyBorder="1" applyAlignment="1">
      <alignment horizontal="right" vertical="center" wrapText="1"/>
    </xf>
    <xf numFmtId="324" fontId="249" fillId="0" borderId="0" xfId="2979" applyNumberFormat="1" applyFont="1" applyFill="1" applyBorder="1" applyAlignment="1">
      <alignment horizontal="right" vertical="center" wrapText="1"/>
    </xf>
    <xf numFmtId="168" fontId="368" fillId="0" borderId="70" xfId="3010" applyNumberFormat="1" applyFont="1" applyFill="1" applyBorder="1" applyAlignment="1">
      <alignment horizontal="right" vertical="center"/>
    </xf>
    <xf numFmtId="168" fontId="311" fillId="0" borderId="71" xfId="3010" applyNumberFormat="1" applyFont="1" applyFill="1" applyBorder="1" applyAlignment="1">
      <alignment horizontal="right" vertical="center"/>
    </xf>
    <xf numFmtId="168" fontId="371" fillId="0" borderId="0" xfId="3010" applyNumberFormat="1" applyFont="1" applyFill="1" applyBorder="1" applyAlignment="1">
      <alignment horizontal="right" vertical="center"/>
    </xf>
    <xf numFmtId="330" fontId="320" fillId="0" borderId="70" xfId="3010" applyNumberFormat="1" applyFont="1" applyFill="1" applyBorder="1" applyAlignment="1">
      <alignment horizontal="right" vertical="center"/>
    </xf>
    <xf numFmtId="348" fontId="320" fillId="0" borderId="0" xfId="3010" applyNumberFormat="1" applyFont="1" applyFill="1" applyBorder="1" applyAlignment="1">
      <alignment horizontal="right" vertical="center"/>
    </xf>
    <xf numFmtId="331" fontId="249" fillId="54" borderId="0" xfId="3010" quotePrefix="1" applyNumberFormat="1" applyFont="1" applyFill="1" applyBorder="1" applyAlignment="1">
      <alignment horizontal="right" vertical="center"/>
    </xf>
    <xf numFmtId="331" fontId="320" fillId="0" borderId="0" xfId="3010" quotePrefix="1" applyNumberFormat="1" applyFont="1" applyFill="1" applyBorder="1" applyAlignment="1">
      <alignment horizontal="right" vertical="center"/>
    </xf>
    <xf numFmtId="330" fontId="320" fillId="0" borderId="0" xfId="3010" applyNumberFormat="1" applyFont="1" applyFill="1" applyBorder="1" applyAlignment="1">
      <alignment horizontal="right" vertical="center"/>
    </xf>
    <xf numFmtId="9" fontId="320" fillId="0" borderId="0" xfId="3010" applyNumberFormat="1" applyFont="1" applyFill="1" applyBorder="1" applyAlignment="1">
      <alignment horizontal="right" vertical="center"/>
    </xf>
    <xf numFmtId="10" fontId="249" fillId="0" borderId="0" xfId="24801" applyNumberFormat="1" applyFont="1" applyFill="1" applyBorder="1" applyAlignment="1">
      <alignment horizontal="right" vertical="center"/>
    </xf>
    <xf numFmtId="330" fontId="249" fillId="54" borderId="0" xfId="3010" quotePrefix="1" applyNumberFormat="1" applyFont="1" applyFill="1" applyBorder="1" applyAlignment="1">
      <alignment horizontal="right" vertical="center"/>
    </xf>
    <xf numFmtId="330" fontId="320" fillId="0" borderId="0" xfId="3010" quotePrefix="1" applyNumberFormat="1" applyFont="1" applyFill="1" applyBorder="1" applyAlignment="1">
      <alignment horizontal="right" vertical="center"/>
    </xf>
    <xf numFmtId="330" fontId="249" fillId="0" borderId="0" xfId="3010" applyNumberFormat="1" applyFont="1" applyFill="1" applyBorder="1" applyAlignment="1">
      <alignment horizontal="right" vertical="center"/>
    </xf>
    <xf numFmtId="0" fontId="251" fillId="0" borderId="71" xfId="3010" applyFont="1" applyBorder="1" applyAlignment="1">
      <alignment vertical="center"/>
    </xf>
    <xf numFmtId="0" fontId="251" fillId="0" borderId="0" xfId="3010" applyFont="1" applyFill="1" applyBorder="1" applyAlignment="1">
      <alignment vertical="center"/>
    </xf>
    <xf numFmtId="0" fontId="249" fillId="0" borderId="71" xfId="3010" applyFont="1" applyBorder="1" applyAlignment="1">
      <alignment horizontal="right" vertical="center"/>
    </xf>
    <xf numFmtId="0" fontId="249" fillId="61" borderId="71" xfId="24797" applyFont="1" applyFill="1" applyBorder="1" applyAlignment="1">
      <alignment horizontal="right" wrapText="1"/>
    </xf>
    <xf numFmtId="348" fontId="249" fillId="54" borderId="70" xfId="3010" applyNumberFormat="1" applyFont="1" applyFill="1" applyBorder="1" applyAlignment="1">
      <alignment horizontal="right" vertical="center"/>
    </xf>
    <xf numFmtId="348" fontId="249" fillId="54" borderId="0" xfId="3010" applyNumberFormat="1" applyFont="1" applyFill="1" applyBorder="1" applyAlignment="1">
      <alignment horizontal="right" vertical="center"/>
    </xf>
    <xf numFmtId="348" fontId="249" fillId="54" borderId="71" xfId="3010" applyNumberFormat="1" applyFont="1" applyFill="1" applyBorder="1" applyAlignment="1">
      <alignment horizontal="right" vertical="center"/>
    </xf>
    <xf numFmtId="348" fontId="251" fillId="54" borderId="70" xfId="3010" applyNumberFormat="1" applyFont="1" applyFill="1" applyBorder="1" applyAlignment="1">
      <alignment horizontal="right" vertical="center"/>
    </xf>
    <xf numFmtId="348" fontId="372" fillId="0" borderId="0" xfId="3010" applyNumberFormat="1" applyFont="1" applyFill="1" applyBorder="1" applyAlignment="1">
      <alignment horizontal="right" vertical="center"/>
    </xf>
    <xf numFmtId="332" fontId="249" fillId="54" borderId="0" xfId="3010" applyNumberFormat="1" applyFont="1" applyFill="1" applyBorder="1" applyAlignment="1">
      <alignment horizontal="right" vertical="center"/>
    </xf>
    <xf numFmtId="332" fontId="249" fillId="0" borderId="0" xfId="3010" applyNumberFormat="1" applyFont="1" applyFill="1" applyBorder="1" applyAlignment="1">
      <alignment horizontal="right" vertical="center"/>
    </xf>
    <xf numFmtId="332" fontId="251" fillId="54" borderId="70" xfId="3010" applyNumberFormat="1" applyFont="1" applyFill="1" applyBorder="1" applyAlignment="1">
      <alignment horizontal="right" vertical="center"/>
    </xf>
    <xf numFmtId="332" fontId="251" fillId="0" borderId="70" xfId="3010" applyNumberFormat="1" applyFont="1" applyFill="1" applyBorder="1" applyAlignment="1">
      <alignment horizontal="right" vertical="center"/>
    </xf>
    <xf numFmtId="332" fontId="251" fillId="0" borderId="0" xfId="3010" applyNumberFormat="1" applyFont="1" applyFill="1" applyBorder="1" applyAlignment="1">
      <alignment horizontal="right" vertical="center"/>
    </xf>
    <xf numFmtId="332" fontId="249" fillId="0" borderId="71" xfId="3010" applyNumberFormat="1" applyFont="1" applyBorder="1" applyAlignment="1">
      <alignment horizontal="right" vertical="center"/>
    </xf>
    <xf numFmtId="0" fontId="249" fillId="61" borderId="96" xfId="34671" applyFont="1" applyFill="1" applyBorder="1" applyAlignment="1">
      <alignment horizontal="left" wrapText="1"/>
    </xf>
    <xf numFmtId="169" fontId="249" fillId="0" borderId="0" xfId="3010" applyNumberFormat="1" applyFont="1" applyFill="1" applyBorder="1" applyAlignment="1">
      <alignment horizontal="right" vertical="center"/>
    </xf>
    <xf numFmtId="9" fontId="249" fillId="54" borderId="0" xfId="3010" applyNumberFormat="1" applyFont="1" applyFill="1" applyBorder="1" applyAlignment="1">
      <alignment horizontal="right" vertical="center"/>
    </xf>
    <xf numFmtId="9" fontId="249" fillId="0" borderId="0" xfId="3010" applyNumberFormat="1" applyFont="1" applyFill="1" applyBorder="1" applyAlignment="1">
      <alignment horizontal="right" vertical="center"/>
    </xf>
    <xf numFmtId="9" fontId="249" fillId="0" borderId="0" xfId="3010" applyNumberFormat="1" applyFont="1" applyFill="1" applyAlignment="1">
      <alignment horizontal="right" vertical="center" wrapText="1"/>
    </xf>
    <xf numFmtId="330" fontId="249" fillId="54" borderId="70" xfId="3010" quotePrefix="1" applyNumberFormat="1" applyFont="1" applyFill="1" applyBorder="1" applyAlignment="1">
      <alignment horizontal="right" vertical="center"/>
    </xf>
    <xf numFmtId="330" fontId="320" fillId="0" borderId="70" xfId="3010" quotePrefix="1" applyNumberFormat="1" applyFont="1" applyFill="1" applyBorder="1" applyAlignment="1">
      <alignment horizontal="right" vertical="center"/>
    </xf>
    <xf numFmtId="0" fontId="249" fillId="0" borderId="0" xfId="3010" applyFont="1" applyFill="1" applyBorder="1" applyAlignment="1">
      <alignment vertical="center" wrapText="1"/>
    </xf>
    <xf numFmtId="348" fontId="251" fillId="0" borderId="0" xfId="3010" applyNumberFormat="1" applyFont="1" applyFill="1" applyBorder="1" applyAlignment="1">
      <alignment horizontal="right" vertical="center"/>
    </xf>
    <xf numFmtId="348" fontId="321" fillId="0" borderId="0" xfId="3010" applyNumberFormat="1" applyFont="1" applyFill="1" applyBorder="1" applyAlignment="1">
      <alignment horizontal="right" vertical="center"/>
    </xf>
    <xf numFmtId="325" fontId="249" fillId="54" borderId="70" xfId="3010" quotePrefix="1" applyNumberFormat="1" applyFont="1" applyFill="1" applyBorder="1" applyAlignment="1">
      <alignment horizontal="right" vertical="center"/>
    </xf>
    <xf numFmtId="325" fontId="320" fillId="0" borderId="70" xfId="3010" quotePrefix="1" applyNumberFormat="1" applyFont="1" applyFill="1" applyBorder="1" applyAlignment="1">
      <alignment horizontal="right" vertical="center"/>
    </xf>
    <xf numFmtId="337" fontId="249" fillId="0" borderId="70" xfId="3010" applyNumberFormat="1" applyFont="1" applyFill="1" applyBorder="1" applyAlignment="1">
      <alignment horizontal="right" vertical="center"/>
    </xf>
    <xf numFmtId="325" fontId="249" fillId="54" borderId="0" xfId="3010" applyNumberFormat="1" applyFont="1" applyFill="1" applyBorder="1" applyAlignment="1">
      <alignment horizontal="right" vertical="center" wrapText="1"/>
    </xf>
    <xf numFmtId="325" fontId="249" fillId="0" borderId="0" xfId="3010" applyNumberFormat="1" applyFont="1" applyFill="1" applyBorder="1" applyAlignment="1">
      <alignment horizontal="right" vertical="center" wrapText="1"/>
    </xf>
    <xf numFmtId="337" fontId="249" fillId="0" borderId="0" xfId="3010" applyNumberFormat="1" applyFont="1" applyFill="1" applyBorder="1" applyAlignment="1">
      <alignment horizontal="right" vertical="center"/>
    </xf>
    <xf numFmtId="0" fontId="318" fillId="61" borderId="71" xfId="24797" applyFont="1" applyFill="1" applyBorder="1" applyAlignment="1">
      <alignment horizontal="right" wrapText="1"/>
    </xf>
    <xf numFmtId="337" fontId="249" fillId="0" borderId="71" xfId="3010" applyNumberFormat="1" applyFont="1" applyFill="1" applyBorder="1" applyAlignment="1">
      <alignment horizontal="right" vertical="center"/>
    </xf>
    <xf numFmtId="337" fontId="251" fillId="0" borderId="70" xfId="3010" applyNumberFormat="1" applyFont="1" applyFill="1" applyBorder="1" applyAlignment="1">
      <alignment horizontal="right" vertical="center"/>
    </xf>
    <xf numFmtId="337" fontId="321" fillId="0" borderId="0" xfId="3010" applyNumberFormat="1" applyFont="1" applyFill="1" applyBorder="1" applyAlignment="1">
      <alignment horizontal="right" vertical="center"/>
    </xf>
    <xf numFmtId="349" fontId="249" fillId="0" borderId="71" xfId="3010" applyNumberFormat="1" applyFont="1" applyFill="1" applyBorder="1" applyAlignment="1">
      <alignment horizontal="right" vertical="center" wrapText="1"/>
    </xf>
    <xf numFmtId="349" fontId="251" fillId="54" borderId="70" xfId="3010" applyNumberFormat="1" applyFont="1" applyFill="1" applyBorder="1" applyAlignment="1">
      <alignment horizontal="right" vertical="center"/>
    </xf>
    <xf numFmtId="349" fontId="251" fillId="0" borderId="70" xfId="3010" applyNumberFormat="1" applyFont="1" applyFill="1" applyBorder="1" applyAlignment="1">
      <alignment horizontal="right" vertical="center"/>
    </xf>
    <xf numFmtId="349" fontId="251" fillId="61" borderId="70" xfId="3010" applyNumberFormat="1" applyFont="1" applyFill="1" applyBorder="1" applyAlignment="1">
      <alignment vertical="center"/>
    </xf>
    <xf numFmtId="349" fontId="249" fillId="54" borderId="0" xfId="3010" applyNumberFormat="1" applyFont="1" applyFill="1" applyBorder="1" applyAlignment="1">
      <alignment horizontal="right" vertical="center"/>
    </xf>
    <xf numFmtId="349" fontId="249" fillId="0" borderId="0" xfId="3010" applyNumberFormat="1" applyFont="1" applyFill="1" applyBorder="1" applyAlignment="1">
      <alignment horizontal="right" vertical="center"/>
    </xf>
    <xf numFmtId="349" fontId="249" fillId="61" borderId="0" xfId="3010" applyNumberFormat="1" applyFont="1" applyFill="1" applyBorder="1" applyAlignment="1">
      <alignment vertical="center"/>
    </xf>
    <xf numFmtId="9" fontId="249" fillId="54" borderId="0" xfId="3010" applyNumberFormat="1" applyFont="1" applyFill="1" applyAlignment="1">
      <alignment horizontal="right" vertical="center" wrapText="1"/>
    </xf>
    <xf numFmtId="265" fontId="365" fillId="0" borderId="0" xfId="3010" applyNumberFormat="1" applyFont="1" applyFill="1" applyBorder="1" applyAlignment="1">
      <alignment horizontal="right" vertical="center"/>
    </xf>
    <xf numFmtId="0" fontId="249" fillId="0" borderId="0" xfId="3010" applyFont="1" applyFill="1" applyBorder="1" applyAlignment="1">
      <alignment horizontal="right" vertical="center"/>
    </xf>
    <xf numFmtId="0" fontId="307" fillId="61" borderId="0" xfId="3010" applyFont="1" applyFill="1" applyBorder="1" applyAlignment="1">
      <alignment vertical="center"/>
    </xf>
    <xf numFmtId="0" fontId="251" fillId="61" borderId="71" xfId="3010" applyFont="1" applyFill="1" applyBorder="1" applyAlignment="1">
      <alignment horizontal="right"/>
    </xf>
    <xf numFmtId="330" fontId="320" fillId="61" borderId="70" xfId="3010" quotePrefix="1" applyNumberFormat="1" applyFont="1" applyFill="1" applyBorder="1" applyAlignment="1">
      <alignment horizontal="right" vertical="center"/>
    </xf>
    <xf numFmtId="10" fontId="249" fillId="54" borderId="0" xfId="24802" applyNumberFormat="1" applyFont="1" applyFill="1" applyBorder="1" applyAlignment="1">
      <alignment horizontal="right" vertical="center"/>
    </xf>
    <xf numFmtId="10" fontId="249" fillId="0" borderId="0" xfId="24802" applyNumberFormat="1" applyFont="1" applyFill="1" applyBorder="1" applyAlignment="1">
      <alignment horizontal="right" vertical="center"/>
    </xf>
    <xf numFmtId="10" fontId="249" fillId="0" borderId="0" xfId="3010" applyNumberFormat="1" applyFont="1" applyFill="1" applyBorder="1" applyAlignment="1">
      <alignment horizontal="right" vertical="center"/>
    </xf>
    <xf numFmtId="0" fontId="319" fillId="61" borderId="71" xfId="3010" applyFont="1" applyFill="1" applyBorder="1" applyAlignment="1">
      <alignment horizontal="right"/>
    </xf>
    <xf numFmtId="0" fontId="319" fillId="0" borderId="71" xfId="3010" applyFont="1" applyFill="1" applyBorder="1" applyAlignment="1">
      <alignment horizontal="right"/>
    </xf>
    <xf numFmtId="350" fontId="249" fillId="61" borderId="70" xfId="3010" quotePrefix="1" applyNumberFormat="1" applyFont="1" applyFill="1" applyBorder="1" applyAlignment="1">
      <alignment horizontal="right" vertical="center"/>
    </xf>
    <xf numFmtId="350" fontId="249" fillId="61" borderId="0" xfId="3010" quotePrefix="1" applyNumberFormat="1" applyFont="1" applyFill="1" applyBorder="1" applyAlignment="1">
      <alignment horizontal="right" vertical="center"/>
    </xf>
    <xf numFmtId="169" fontId="249" fillId="54" borderId="0" xfId="3010" applyNumberFormat="1" applyFont="1" applyFill="1" applyBorder="1" applyAlignment="1">
      <alignment horizontal="right" vertical="center"/>
    </xf>
    <xf numFmtId="9" fontId="371" fillId="0" borderId="0" xfId="3010" applyNumberFormat="1" applyFont="1" applyFill="1" applyBorder="1" applyAlignment="1">
      <alignment horizontal="right" vertical="center"/>
    </xf>
    <xf numFmtId="0" fontId="249" fillId="0" borderId="71" xfId="3010" applyFont="1" applyFill="1" applyBorder="1" applyAlignment="1">
      <alignment vertical="center"/>
    </xf>
    <xf numFmtId="0" fontId="318" fillId="0" borderId="0" xfId="3010" applyFont="1" applyFill="1" applyAlignment="1">
      <alignment horizontal="right"/>
    </xf>
    <xf numFmtId="0" fontId="249" fillId="0" borderId="70" xfId="2988" applyFont="1" applyFill="1" applyBorder="1" applyAlignment="1">
      <alignment vertical="center"/>
    </xf>
    <xf numFmtId="168" fontId="249" fillId="0" borderId="70" xfId="2988" applyNumberFormat="1" applyFont="1" applyFill="1" applyBorder="1" applyAlignment="1">
      <alignment horizontal="right" vertical="center"/>
    </xf>
    <xf numFmtId="168" fontId="249" fillId="54" borderId="71" xfId="2988" applyNumberFormat="1" applyFont="1" applyFill="1" applyBorder="1" applyAlignment="1">
      <alignment horizontal="right" vertical="center"/>
    </xf>
    <xf numFmtId="168" fontId="249" fillId="0" borderId="71" xfId="2988" applyNumberFormat="1" applyFont="1" applyFill="1" applyBorder="1" applyAlignment="1">
      <alignment horizontal="right" vertical="center"/>
    </xf>
    <xf numFmtId="0" fontId="251" fillId="0" borderId="70" xfId="2988" applyFont="1" applyFill="1" applyBorder="1" applyAlignment="1">
      <alignment vertical="center"/>
    </xf>
    <xf numFmtId="168" fontId="251" fillId="54" borderId="70" xfId="2988" applyNumberFormat="1" applyFont="1" applyFill="1" applyBorder="1" applyAlignment="1">
      <alignment horizontal="right" vertical="center"/>
    </xf>
    <xf numFmtId="168" fontId="251" fillId="0" borderId="70" xfId="2988" applyNumberFormat="1" applyFont="1" applyFill="1" applyBorder="1" applyAlignment="1">
      <alignment horizontal="right" vertical="center"/>
    </xf>
    <xf numFmtId="168" fontId="249" fillId="54" borderId="0" xfId="2988" applyNumberFormat="1" applyFont="1" applyFill="1" applyBorder="1" applyAlignment="1">
      <alignment horizontal="right" vertical="center"/>
    </xf>
    <xf numFmtId="168" fontId="249" fillId="0" borderId="0" xfId="2988" applyNumberFormat="1" applyFont="1" applyFill="1" applyBorder="1" applyAlignment="1">
      <alignment horizontal="right" vertical="center"/>
    </xf>
    <xf numFmtId="332" fontId="249" fillId="0" borderId="70" xfId="2988" applyNumberFormat="1" applyFont="1" applyFill="1" applyBorder="1" applyAlignment="1">
      <alignment horizontal="right" vertical="center"/>
    </xf>
    <xf numFmtId="332" fontId="251" fillId="0" borderId="94" xfId="2988" applyNumberFormat="1" applyFont="1" applyFill="1" applyBorder="1" applyAlignment="1">
      <alignment vertical="center" wrapText="1"/>
    </xf>
    <xf numFmtId="332" fontId="249" fillId="0" borderId="0" xfId="24804" applyNumberFormat="1" applyFont="1" applyFill="1" applyBorder="1" applyAlignment="1">
      <alignment horizontal="right" vertical="center" wrapText="1"/>
    </xf>
    <xf numFmtId="330" fontId="249" fillId="0" borderId="0" xfId="2988" applyNumberFormat="1" applyFont="1" applyFill="1" applyBorder="1" applyAlignment="1">
      <alignment horizontal="right" wrapText="1"/>
    </xf>
    <xf numFmtId="9" fontId="249" fillId="0" borderId="0" xfId="2988" applyNumberFormat="1" applyFont="1" applyFill="1" applyBorder="1" applyAlignment="1">
      <alignment vertical="center"/>
    </xf>
    <xf numFmtId="351" fontId="249" fillId="0" borderId="70" xfId="2988" applyNumberFormat="1" applyFont="1" applyFill="1" applyBorder="1" applyAlignment="1">
      <alignment horizontal="right" vertical="center" wrapText="1"/>
    </xf>
    <xf numFmtId="1" fontId="371" fillId="0" borderId="0" xfId="2988" applyNumberFormat="1" applyFont="1" applyFill="1" applyBorder="1" applyAlignment="1">
      <alignment horizontal="right" vertical="center" wrapText="1"/>
    </xf>
    <xf numFmtId="332" fontId="371" fillId="55" borderId="0" xfId="8938" applyNumberFormat="1" applyFont="1" applyFill="1" applyBorder="1" applyAlignment="1">
      <alignment horizontal="right" vertical="center" wrapText="1"/>
    </xf>
    <xf numFmtId="0" fontId="251" fillId="61" borderId="97" xfId="34671" applyFont="1" applyFill="1" applyBorder="1" applyAlignment="1">
      <alignment horizontal="left" wrapText="1"/>
    </xf>
    <xf numFmtId="0" fontId="318" fillId="0" borderId="0" xfId="2988" applyFont="1" applyFill="1" applyAlignment="1">
      <alignment horizontal="right"/>
    </xf>
    <xf numFmtId="0" fontId="307" fillId="0" borderId="71" xfId="2988" applyFont="1" applyFill="1" applyBorder="1" applyAlignment="1">
      <alignment vertical="center"/>
    </xf>
    <xf numFmtId="0" fontId="319" fillId="0" borderId="71" xfId="2988" applyFont="1" applyFill="1" applyBorder="1" applyAlignment="1">
      <alignment horizontal="right"/>
    </xf>
    <xf numFmtId="0" fontId="249" fillId="0" borderId="0" xfId="2988" applyFont="1" applyFill="1" applyBorder="1" applyAlignment="1">
      <alignment vertical="center"/>
    </xf>
    <xf numFmtId="0" fontId="318" fillId="0" borderId="71" xfId="2988" applyFont="1" applyFill="1" applyBorder="1" applyAlignment="1">
      <alignment horizontal="right"/>
    </xf>
    <xf numFmtId="332" fontId="320" fillId="0" borderId="70" xfId="24806" applyNumberFormat="1" applyFont="1" applyFill="1" applyBorder="1" applyAlignment="1">
      <alignment horizontal="right" vertical="center" wrapText="1"/>
    </xf>
    <xf numFmtId="332" fontId="320" fillId="0" borderId="0" xfId="24806" applyNumberFormat="1" applyFont="1" applyFill="1" applyBorder="1" applyAlignment="1">
      <alignment horizontal="right" vertical="center" wrapText="1"/>
    </xf>
    <xf numFmtId="168" fontId="249" fillId="0" borderId="70" xfId="8938" applyNumberFormat="1" applyFont="1" applyFill="1" applyBorder="1" applyAlignment="1">
      <alignment horizontal="right" vertical="center" wrapText="1"/>
    </xf>
    <xf numFmtId="168" fontId="249" fillId="0" borderId="0" xfId="34624" applyNumberFormat="1" applyFont="1" applyFill="1" applyAlignment="1">
      <alignment horizontal="right" wrapText="1"/>
    </xf>
    <xf numFmtId="348" fontId="249" fillId="0" borderId="70" xfId="3010" applyNumberFormat="1" applyFont="1" applyFill="1" applyBorder="1" applyAlignment="1">
      <alignment horizontal="right" vertical="center"/>
    </xf>
    <xf numFmtId="0" fontId="318" fillId="61" borderId="0" xfId="24797" applyFont="1" applyFill="1" applyAlignment="1">
      <alignment horizontal="right" wrapText="1"/>
    </xf>
    <xf numFmtId="0" fontId="307" fillId="0" borderId="71" xfId="3010" applyFont="1" applyBorder="1" applyAlignment="1">
      <alignment vertical="center"/>
    </xf>
    <xf numFmtId="0" fontId="319" fillId="61" borderId="71" xfId="24797" applyFont="1" applyFill="1" applyBorder="1" applyAlignment="1">
      <alignment horizontal="right" wrapText="1"/>
    </xf>
    <xf numFmtId="0" fontId="249" fillId="61" borderId="70" xfId="3010" applyFont="1" applyFill="1" applyBorder="1" applyAlignment="1">
      <alignment vertical="center"/>
    </xf>
    <xf numFmtId="0" fontId="249" fillId="61" borderId="71" xfId="3010" applyFont="1" applyFill="1" applyBorder="1" applyAlignment="1">
      <alignment vertical="center" wrapText="1"/>
    </xf>
    <xf numFmtId="168" fontId="249" fillId="54" borderId="71" xfId="3010" applyNumberFormat="1" applyFont="1" applyFill="1" applyBorder="1" applyAlignment="1">
      <alignment horizontal="right" vertical="center"/>
    </xf>
    <xf numFmtId="348" fontId="249" fillId="0" borderId="71" xfId="3010" applyNumberFormat="1" applyFont="1" applyFill="1" applyBorder="1" applyAlignment="1">
      <alignment horizontal="right" vertical="center"/>
    </xf>
    <xf numFmtId="0" fontId="251" fillId="61" borderId="70" xfId="3010" applyFont="1" applyFill="1" applyBorder="1" applyAlignment="1">
      <alignment vertical="center"/>
    </xf>
    <xf numFmtId="168" fontId="251" fillId="54" borderId="70" xfId="3010" applyNumberFormat="1" applyFont="1" applyFill="1" applyBorder="1" applyAlignment="1">
      <alignment horizontal="right" vertical="center"/>
    </xf>
    <xf numFmtId="168" fontId="251" fillId="0" borderId="70" xfId="3010" applyNumberFormat="1" applyFont="1" applyFill="1" applyBorder="1" applyAlignment="1">
      <alignment horizontal="right" vertical="center"/>
    </xf>
    <xf numFmtId="348" fontId="251" fillId="0" borderId="70" xfId="3010" applyNumberFormat="1" applyFont="1" applyFill="1" applyBorder="1" applyAlignment="1">
      <alignment horizontal="right" vertical="center"/>
    </xf>
    <xf numFmtId="0" fontId="249" fillId="61" borderId="0" xfId="3010" applyFont="1" applyFill="1" applyBorder="1" applyAlignment="1">
      <alignment vertical="center" wrapText="1"/>
    </xf>
    <xf numFmtId="168" fontId="249" fillId="54" borderId="0" xfId="3010" applyNumberFormat="1" applyFont="1" applyFill="1" applyBorder="1" applyAlignment="1">
      <alignment horizontal="right" vertical="center"/>
    </xf>
    <xf numFmtId="348" fontId="249" fillId="0" borderId="0" xfId="3010" applyNumberFormat="1" applyFont="1" applyFill="1" applyBorder="1" applyAlignment="1">
      <alignment horizontal="right" vertical="center"/>
    </xf>
    <xf numFmtId="0" fontId="249" fillId="61" borderId="0" xfId="3010" applyFont="1" applyFill="1" applyBorder="1" applyAlignment="1">
      <alignment vertical="center"/>
    </xf>
    <xf numFmtId="0" fontId="251" fillId="61" borderId="0" xfId="3010" applyFont="1" applyFill="1" applyBorder="1" applyAlignment="1">
      <alignment vertical="center"/>
    </xf>
    <xf numFmtId="0" fontId="307" fillId="61" borderId="71" xfId="3010" applyFont="1" applyFill="1" applyBorder="1" applyAlignment="1">
      <alignment vertical="center"/>
    </xf>
    <xf numFmtId="349" fontId="249" fillId="54" borderId="70" xfId="3010" applyNumberFormat="1" applyFont="1" applyFill="1" applyBorder="1" applyAlignment="1">
      <alignment horizontal="right" vertical="center" wrapText="1"/>
    </xf>
    <xf numFmtId="349" fontId="249" fillId="0" borderId="70" xfId="3010" applyNumberFormat="1" applyFont="1" applyFill="1" applyBorder="1" applyAlignment="1">
      <alignment horizontal="right" vertical="center" wrapText="1"/>
    </xf>
    <xf numFmtId="0" fontId="249" fillId="61" borderId="0" xfId="3010" applyFont="1" applyFill="1" applyAlignment="1">
      <alignment vertical="center"/>
    </xf>
    <xf numFmtId="349" fontId="249" fillId="54" borderId="0" xfId="3010" applyNumberFormat="1" applyFont="1" applyFill="1" applyAlignment="1">
      <alignment horizontal="right" vertical="center" wrapText="1"/>
    </xf>
    <xf numFmtId="349" fontId="249" fillId="0" borderId="0" xfId="3010" applyNumberFormat="1" applyFont="1" applyFill="1" applyBorder="1" applyAlignment="1">
      <alignment horizontal="right" vertical="center" wrapText="1"/>
    </xf>
    <xf numFmtId="0" fontId="249" fillId="0" borderId="70" xfId="3010" applyFont="1" applyBorder="1" applyAlignment="1">
      <alignment vertical="center"/>
    </xf>
    <xf numFmtId="0" fontId="249" fillId="0" borderId="71" xfId="3010" applyFont="1" applyBorder="1" applyAlignment="1">
      <alignment vertical="center"/>
    </xf>
    <xf numFmtId="348" fontId="371" fillId="0" borderId="0" xfId="3010" applyNumberFormat="1" applyFont="1" applyFill="1" applyBorder="1" applyAlignment="1">
      <alignment horizontal="right" vertical="center"/>
    </xf>
    <xf numFmtId="332" fontId="249" fillId="54" borderId="0" xfId="3010" applyNumberFormat="1" applyFont="1" applyFill="1" applyAlignment="1">
      <alignment horizontal="right" vertical="center" wrapText="1"/>
    </xf>
    <xf numFmtId="353" fontId="249" fillId="0" borderId="0" xfId="3010" applyNumberFormat="1" applyFont="1" applyFill="1" applyAlignment="1">
      <alignment horizontal="right" vertical="center" wrapText="1"/>
    </xf>
    <xf numFmtId="353" fontId="249" fillId="0" borderId="0" xfId="3010" applyNumberFormat="1" applyFont="1" applyFill="1" applyBorder="1" applyAlignment="1">
      <alignment horizontal="right" vertical="center"/>
    </xf>
    <xf numFmtId="168" fontId="318" fillId="0" borderId="0" xfId="3010" applyNumberFormat="1" applyFont="1" applyFill="1" applyBorder="1" applyAlignment="1">
      <alignment horizontal="right"/>
    </xf>
    <xf numFmtId="331" fontId="371" fillId="0" borderId="0" xfId="3010" applyNumberFormat="1" applyFont="1" applyFill="1" applyBorder="1" applyAlignment="1">
      <alignment horizontal="right"/>
    </xf>
    <xf numFmtId="0" fontId="372" fillId="0" borderId="0" xfId="3010" applyFont="1" applyFill="1" applyBorder="1" applyAlignment="1">
      <alignment horizontal="right" vertical="center"/>
    </xf>
    <xf numFmtId="168" fontId="249" fillId="0" borderId="0" xfId="3010" applyNumberFormat="1" applyFont="1" applyFill="1" applyBorder="1" applyAlignment="1">
      <alignment horizontal="right" vertical="center" wrapText="1"/>
    </xf>
    <xf numFmtId="168" fontId="249" fillId="0" borderId="96" xfId="34623" applyNumberFormat="1" applyFont="1" applyFill="1" applyBorder="1" applyAlignment="1">
      <alignment horizontal="right" wrapText="1"/>
    </xf>
    <xf numFmtId="0" fontId="307" fillId="0" borderId="71" xfId="2988" applyFont="1" applyFill="1" applyBorder="1" applyAlignment="1">
      <alignment horizontal="left" vertical="top" wrapText="1"/>
    </xf>
    <xf numFmtId="0" fontId="249" fillId="0" borderId="70" xfId="2988" applyFont="1" applyFill="1" applyBorder="1" applyAlignment="1">
      <alignment horizontal="left" vertical="center" wrapText="1"/>
    </xf>
    <xf numFmtId="0" fontId="249" fillId="0" borderId="71" xfId="2988" applyFont="1" applyFill="1" applyBorder="1" applyAlignment="1">
      <alignment horizontal="left" vertical="center" wrapText="1"/>
    </xf>
    <xf numFmtId="168" fontId="249" fillId="0" borderId="97" xfId="34623" applyNumberFormat="1" applyFont="1" applyFill="1" applyBorder="1" applyAlignment="1">
      <alignment horizontal="right" wrapText="1"/>
    </xf>
    <xf numFmtId="0" fontId="251" fillId="0" borderId="71" xfId="2988" applyFont="1" applyFill="1" applyBorder="1" applyAlignment="1">
      <alignment horizontal="left" vertical="center" wrapText="1"/>
    </xf>
    <xf numFmtId="0" fontId="251" fillId="0" borderId="71" xfId="3010" applyFont="1" applyFill="1" applyBorder="1" applyAlignment="1">
      <alignment vertical="center"/>
    </xf>
    <xf numFmtId="0" fontId="249" fillId="61" borderId="97" xfId="34671" applyFont="1" applyFill="1" applyBorder="1" applyAlignment="1">
      <alignment horizontal="left" wrapText="1"/>
    </xf>
    <xf numFmtId="330" fontId="249" fillId="54" borderId="0" xfId="2988" applyNumberFormat="1" applyFont="1" applyFill="1" applyBorder="1" applyAlignment="1">
      <alignment horizontal="right" vertical="center" wrapText="1"/>
    </xf>
    <xf numFmtId="0" fontId="249" fillId="0" borderId="95" xfId="2988" applyFont="1" applyFill="1" applyBorder="1" applyAlignment="1">
      <alignment vertical="center" wrapText="1"/>
    </xf>
    <xf numFmtId="0" fontId="249" fillId="0" borderId="71" xfId="2988" applyFont="1" applyFill="1" applyBorder="1" applyAlignment="1">
      <alignment vertical="center"/>
    </xf>
    <xf numFmtId="332" fontId="249" fillId="0" borderId="0" xfId="2988" applyNumberFormat="1" applyFont="1" applyFill="1" applyBorder="1" applyAlignment="1">
      <alignment vertical="center" wrapText="1"/>
    </xf>
    <xf numFmtId="330" fontId="249" fillId="0" borderId="0" xfId="2988" applyNumberFormat="1" applyFont="1" applyFill="1" applyBorder="1" applyAlignment="1">
      <alignment horizontal="right" vertical="center" wrapText="1"/>
    </xf>
    <xf numFmtId="168" fontId="251" fillId="0" borderId="0" xfId="2988" applyNumberFormat="1" applyFont="1" applyFill="1" applyBorder="1" applyAlignment="1">
      <alignment vertical="center" wrapText="1"/>
    </xf>
    <xf numFmtId="168" fontId="249" fillId="55" borderId="0" xfId="2988" applyNumberFormat="1" applyFont="1" applyFill="1" applyBorder="1" applyAlignment="1">
      <alignment horizontal="right" vertical="center" wrapText="1"/>
    </xf>
    <xf numFmtId="168" fontId="251" fillId="0" borderId="70" xfId="2988" applyNumberFormat="1" applyFont="1" applyFill="1" applyBorder="1" applyAlignment="1">
      <alignment horizontal="right" vertical="center" wrapText="1"/>
    </xf>
    <xf numFmtId="330" fontId="319" fillId="0" borderId="71" xfId="2988" applyNumberFormat="1" applyFont="1" applyFill="1" applyBorder="1" applyAlignment="1">
      <alignment horizontal="right" wrapText="1"/>
    </xf>
    <xf numFmtId="323" fontId="249" fillId="0" borderId="0" xfId="2988" applyNumberFormat="1" applyFont="1" applyFill="1" applyBorder="1" applyAlignment="1">
      <alignment horizontal="right" vertical="center" wrapText="1"/>
    </xf>
    <xf numFmtId="0" fontId="319" fillId="61" borderId="96" xfId="34671" applyFont="1" applyFill="1" applyBorder="1" applyAlignment="1">
      <alignment horizontal="right" wrapText="1"/>
    </xf>
    <xf numFmtId="0" fontId="251" fillId="0" borderId="70" xfId="2988" applyFont="1" applyFill="1" applyBorder="1" applyAlignment="1">
      <alignment vertical="center" wrapText="1"/>
    </xf>
    <xf numFmtId="168" fontId="251" fillId="54" borderId="70" xfId="2988" applyNumberFormat="1" applyFont="1" applyFill="1" applyBorder="1" applyAlignment="1">
      <alignment vertical="center" wrapText="1"/>
    </xf>
    <xf numFmtId="168" fontId="251" fillId="0" borderId="70" xfId="2988" applyNumberFormat="1" applyFont="1" applyFill="1" applyBorder="1" applyAlignment="1">
      <alignment vertical="center" wrapText="1"/>
    </xf>
    <xf numFmtId="168" fontId="249" fillId="54" borderId="71" xfId="2988" applyNumberFormat="1" applyFont="1" applyFill="1" applyBorder="1" applyAlignment="1">
      <alignment vertical="center" wrapText="1"/>
    </xf>
    <xf numFmtId="168" fontId="249" fillId="0" borderId="71" xfId="2988" applyNumberFormat="1" applyFont="1" applyFill="1" applyBorder="1" applyAlignment="1">
      <alignment vertical="center" wrapText="1"/>
    </xf>
    <xf numFmtId="168" fontId="249" fillId="54" borderId="0" xfId="2988" applyNumberFormat="1" applyFont="1" applyFill="1" applyBorder="1" applyAlignment="1">
      <alignment vertical="center" wrapText="1"/>
    </xf>
    <xf numFmtId="168" fontId="249" fillId="0" borderId="0" xfId="2988" applyNumberFormat="1" applyFont="1" applyFill="1" applyBorder="1" applyAlignment="1">
      <alignment vertical="center" wrapText="1"/>
    </xf>
    <xf numFmtId="330" fontId="249" fillId="54" borderId="70" xfId="2988" applyNumberFormat="1" applyFont="1" applyFill="1" applyBorder="1" applyAlignment="1">
      <alignment horizontal="right" vertical="center" wrapText="1"/>
    </xf>
    <xf numFmtId="330" fontId="249" fillId="0" borderId="70" xfId="2988" applyNumberFormat="1" applyFont="1" applyFill="1" applyBorder="1" applyAlignment="1">
      <alignment horizontal="right" vertical="center" wrapText="1"/>
    </xf>
    <xf numFmtId="332" fontId="320" fillId="55" borderId="0" xfId="8938" applyNumberFormat="1" applyFont="1" applyFill="1" applyBorder="1" applyAlignment="1">
      <alignment horizontal="right" vertical="center" wrapText="1"/>
    </xf>
    <xf numFmtId="168" fontId="249" fillId="0" borderId="70" xfId="2988" applyNumberFormat="1" applyFont="1" applyFill="1" applyBorder="1" applyAlignment="1">
      <alignment vertical="center" wrapText="1"/>
    </xf>
    <xf numFmtId="168" fontId="249" fillId="54" borderId="70" xfId="2988" applyNumberFormat="1" applyFont="1" applyFill="1" applyBorder="1" applyAlignment="1">
      <alignment vertical="center" wrapText="1"/>
    </xf>
    <xf numFmtId="330" fontId="249" fillId="55" borderId="0" xfId="2988" applyNumberFormat="1" applyFont="1" applyFill="1" applyBorder="1" applyAlignment="1">
      <alignment horizontal="right" vertical="center" wrapText="1"/>
    </xf>
    <xf numFmtId="331" fontId="249" fillId="55" borderId="0" xfId="2988" applyNumberFormat="1" applyFont="1" applyFill="1" applyBorder="1" applyAlignment="1">
      <alignment horizontal="right" vertical="center" wrapText="1"/>
    </xf>
    <xf numFmtId="331" fontId="249" fillId="0" borderId="0" xfId="2988" applyNumberFormat="1" applyFont="1" applyFill="1" applyBorder="1" applyAlignment="1">
      <alignment horizontal="right" vertical="center" wrapText="1"/>
    </xf>
    <xf numFmtId="0" fontId="249" fillId="55" borderId="0" xfId="2988" applyFont="1" applyFill="1" applyBorder="1" applyAlignment="1">
      <alignment vertical="center" wrapText="1"/>
    </xf>
    <xf numFmtId="332" fontId="319" fillId="55" borderId="71" xfId="8938" applyNumberFormat="1" applyFont="1" applyFill="1" applyBorder="1" applyAlignment="1">
      <alignment horizontal="right" wrapText="1"/>
    </xf>
    <xf numFmtId="0" fontId="249" fillId="0" borderId="71" xfId="2988" applyFont="1" applyFill="1" applyBorder="1" applyAlignment="1">
      <alignment vertical="center" wrapText="1"/>
    </xf>
    <xf numFmtId="0" fontId="249" fillId="0" borderId="0" xfId="2988" applyFont="1" applyFill="1" applyBorder="1" applyAlignment="1">
      <alignment vertical="center" wrapText="1"/>
    </xf>
    <xf numFmtId="168" fontId="249" fillId="0" borderId="0" xfId="2988" applyNumberFormat="1" applyFont="1" applyFill="1" applyBorder="1" applyAlignment="1">
      <alignment horizontal="right" vertical="center" wrapText="1"/>
    </xf>
    <xf numFmtId="0" fontId="249" fillId="0" borderId="70" xfId="2988" applyFont="1" applyFill="1" applyBorder="1" applyAlignment="1">
      <alignment vertical="center" wrapText="1"/>
    </xf>
    <xf numFmtId="0" fontId="251" fillId="0" borderId="0" xfId="2988" applyFont="1" applyFill="1" applyBorder="1" applyAlignment="1">
      <alignment vertical="center" wrapText="1"/>
    </xf>
    <xf numFmtId="0" fontId="319" fillId="55" borderId="71" xfId="2988" applyFont="1" applyFill="1" applyBorder="1" applyAlignment="1">
      <alignment horizontal="right" wrapText="1"/>
    </xf>
    <xf numFmtId="0" fontId="319" fillId="0" borderId="0" xfId="2988" applyFont="1" applyFill="1" applyBorder="1" applyAlignment="1">
      <alignment horizontal="right" wrapText="1"/>
    </xf>
    <xf numFmtId="0" fontId="319" fillId="0" borderId="71" xfId="2988" applyFont="1" applyFill="1" applyBorder="1" applyAlignment="1">
      <alignment horizontal="right" wrapText="1"/>
    </xf>
    <xf numFmtId="0" fontId="307" fillId="0" borderId="71" xfId="2988" applyFont="1" applyFill="1" applyBorder="1" applyAlignment="1">
      <alignment vertical="center" wrapText="1"/>
    </xf>
    <xf numFmtId="168" fontId="251" fillId="0" borderId="0" xfId="9365" applyNumberFormat="1" applyFont="1" applyFill="1" applyBorder="1" applyAlignment="1">
      <alignment vertical="center" wrapText="1"/>
    </xf>
    <xf numFmtId="0" fontId="251" fillId="61" borderId="0" xfId="34671" applyFont="1" applyFill="1" applyBorder="1" applyAlignment="1">
      <alignment horizontal="left" wrapText="1"/>
    </xf>
    <xf numFmtId="0" fontId="318" fillId="0" borderId="71" xfId="3010" applyFont="1" applyFill="1" applyBorder="1" applyAlignment="1">
      <alignment vertical="center"/>
    </xf>
    <xf numFmtId="332" fontId="249" fillId="54" borderId="70" xfId="3010" applyNumberFormat="1" applyFont="1" applyFill="1" applyBorder="1" applyAlignment="1">
      <alignment horizontal="right" vertical="center"/>
    </xf>
    <xf numFmtId="332" fontId="249" fillId="0" borderId="70" xfId="3010" applyNumberFormat="1" applyFont="1" applyFill="1" applyBorder="1" applyAlignment="1">
      <alignment horizontal="right" vertical="center"/>
    </xf>
    <xf numFmtId="332" fontId="249" fillId="54" borderId="71" xfId="3010" applyNumberFormat="1" applyFont="1" applyFill="1" applyBorder="1" applyAlignment="1">
      <alignment horizontal="right" vertical="center"/>
    </xf>
    <xf numFmtId="332" fontId="249" fillId="0" borderId="71" xfId="3010" applyNumberFormat="1" applyFont="1" applyFill="1" applyBorder="1" applyAlignment="1">
      <alignment horizontal="right" vertical="center"/>
    </xf>
    <xf numFmtId="328" fontId="251" fillId="0" borderId="70" xfId="15472" applyNumberFormat="1" applyFont="1" applyFill="1" applyBorder="1" applyAlignment="1">
      <alignment horizontal="right" vertical="center" wrapText="1"/>
    </xf>
    <xf numFmtId="0" fontId="249" fillId="0" borderId="71" xfId="3010" applyFont="1" applyFill="1" applyBorder="1" applyAlignment="1">
      <alignment horizontal="right" vertical="center"/>
    </xf>
    <xf numFmtId="339" fontId="319" fillId="0" borderId="71" xfId="15472" applyNumberFormat="1" applyFont="1" applyFill="1" applyBorder="1" applyAlignment="1">
      <alignment horizontal="right" wrapText="1"/>
    </xf>
    <xf numFmtId="325" fontId="249" fillId="0" borderId="70" xfId="15472" applyNumberFormat="1" applyFont="1" applyFill="1" applyBorder="1" applyAlignment="1">
      <alignment horizontal="right"/>
    </xf>
    <xf numFmtId="325" fontId="251" fillId="0" borderId="70" xfId="15472" applyNumberFormat="1" applyFont="1" applyFill="1" applyBorder="1" applyAlignment="1">
      <alignment horizontal="right" vertical="center"/>
    </xf>
    <xf numFmtId="332" fontId="249" fillId="0" borderId="70" xfId="15472" applyNumberFormat="1" applyFont="1" applyFill="1" applyBorder="1" applyAlignment="1">
      <alignment horizontal="right" vertical="center" wrapText="1"/>
    </xf>
    <xf numFmtId="340" fontId="249" fillId="54" borderId="70" xfId="15472" applyNumberFormat="1" applyFont="1" applyFill="1" applyBorder="1" applyAlignment="1">
      <alignment horizontal="right" vertical="center" wrapText="1"/>
    </xf>
    <xf numFmtId="332" fontId="249" fillId="0" borderId="71" xfId="15472" applyNumberFormat="1" applyFont="1" applyFill="1" applyBorder="1" applyAlignment="1">
      <alignment horizontal="right" vertical="center" wrapText="1"/>
    </xf>
    <xf numFmtId="332" fontId="249" fillId="54" borderId="71" xfId="15472" applyNumberFormat="1" applyFont="1" applyFill="1" applyBorder="1" applyAlignment="1">
      <alignment horizontal="right" vertical="center" wrapText="1"/>
    </xf>
    <xf numFmtId="332" fontId="251" fillId="0" borderId="70" xfId="15472" applyNumberFormat="1" applyFont="1" applyFill="1" applyBorder="1" applyAlignment="1">
      <alignment horizontal="right" vertical="center" wrapText="1"/>
    </xf>
    <xf numFmtId="0" fontId="249" fillId="0" borderId="0" xfId="3010" applyFont="1" applyFill="1" applyBorder="1" applyAlignment="1">
      <alignment vertical="center"/>
    </xf>
    <xf numFmtId="168" fontId="249" fillId="54" borderId="70" xfId="3010" applyNumberFormat="1" applyFont="1" applyFill="1" applyBorder="1" applyAlignment="1">
      <alignment horizontal="right" vertical="center"/>
    </xf>
    <xf numFmtId="168" fontId="249" fillId="0" borderId="70" xfId="3010" applyNumberFormat="1" applyFont="1" applyFill="1" applyBorder="1" applyAlignment="1">
      <alignment horizontal="right" vertical="center"/>
    </xf>
    <xf numFmtId="168" fontId="249" fillId="0" borderId="0" xfId="3010" applyNumberFormat="1" applyFont="1" applyFill="1" applyBorder="1" applyAlignment="1">
      <alignment horizontal="right" vertical="center"/>
    </xf>
    <xf numFmtId="0" fontId="249" fillId="0" borderId="70" xfId="3010" applyFont="1" applyFill="1" applyBorder="1" applyAlignment="1">
      <alignment vertical="center"/>
    </xf>
    <xf numFmtId="0" fontId="249" fillId="0" borderId="0" xfId="3010" applyFont="1" applyFill="1" applyAlignment="1">
      <alignment vertical="center"/>
    </xf>
    <xf numFmtId="0" fontId="249" fillId="55" borderId="0" xfId="3010" applyFont="1" applyFill="1" applyAlignment="1">
      <alignment vertical="center"/>
    </xf>
    <xf numFmtId="0" fontId="249" fillId="0" borderId="71" xfId="15472" applyFont="1" applyBorder="1" applyAlignment="1">
      <alignment horizontal="right" wrapText="1"/>
    </xf>
    <xf numFmtId="0" fontId="318" fillId="0" borderId="71" xfId="3010" applyFont="1" applyFill="1" applyBorder="1" applyAlignment="1">
      <alignment wrapText="1"/>
    </xf>
    <xf numFmtId="339" fontId="251" fillId="0" borderId="70" xfId="15472" applyNumberFormat="1" applyFont="1" applyFill="1" applyBorder="1" applyAlignment="1">
      <alignment horizontal="right" vertical="center" wrapText="1"/>
    </xf>
    <xf numFmtId="339" fontId="251" fillId="54" borderId="70" xfId="15472" applyNumberFormat="1" applyFont="1" applyFill="1" applyBorder="1" applyAlignment="1">
      <alignment horizontal="right" vertical="center" wrapText="1"/>
    </xf>
    <xf numFmtId="0" fontId="318" fillId="0" borderId="0" xfId="15472" applyFont="1" applyBorder="1" applyAlignment="1">
      <alignment horizontal="right"/>
    </xf>
    <xf numFmtId="0" fontId="318" fillId="0" borderId="71" xfId="15472" applyFont="1" applyBorder="1" applyAlignment="1">
      <alignment horizontal="right"/>
    </xf>
    <xf numFmtId="340" fontId="249" fillId="0" borderId="70" xfId="15472" applyNumberFormat="1" applyFont="1" applyFill="1" applyBorder="1" applyAlignment="1">
      <alignment horizontal="right" vertical="center" wrapText="1"/>
    </xf>
    <xf numFmtId="0" fontId="318" fillId="0" borderId="71" xfId="3010" applyFont="1" applyFill="1" applyBorder="1" applyAlignment="1">
      <alignment horizontal="left" vertical="center" wrapText="1"/>
    </xf>
    <xf numFmtId="325" fontId="249" fillId="0" borderId="71" xfId="15472" applyNumberFormat="1" applyFont="1" applyFill="1" applyBorder="1" applyAlignment="1">
      <alignment horizontal="right"/>
    </xf>
    <xf numFmtId="0" fontId="251" fillId="0" borderId="0" xfId="15472" applyFont="1" applyBorder="1" applyAlignment="1">
      <alignment horizontal="right" wrapText="1"/>
    </xf>
    <xf numFmtId="0" fontId="251" fillId="0" borderId="71" xfId="15472" applyFont="1" applyBorder="1" applyAlignment="1">
      <alignment horizontal="right" wrapText="1"/>
    </xf>
    <xf numFmtId="0" fontId="249" fillId="0" borderId="71" xfId="15472" applyFont="1" applyBorder="1" applyAlignment="1">
      <alignment horizontal="right"/>
    </xf>
    <xf numFmtId="0" fontId="318" fillId="61" borderId="96" xfId="34671" applyFont="1" applyFill="1" applyBorder="1" applyAlignment="1">
      <alignment horizontal="left" wrapText="1"/>
    </xf>
    <xf numFmtId="325" fontId="249" fillId="0" borderId="0" xfId="2979" applyNumberFormat="1" applyFont="1" applyFill="1" applyBorder="1" applyAlignment="1">
      <alignment horizontal="left" vertical="center" wrapText="1"/>
    </xf>
    <xf numFmtId="0" fontId="251" fillId="0" borderId="0" xfId="3010" applyFont="1" applyFill="1" applyBorder="1" applyAlignment="1">
      <alignment horizontal="left" vertical="center" wrapText="1"/>
    </xf>
    <xf numFmtId="325" fontId="249" fillId="54" borderId="71" xfId="15472" applyNumberFormat="1" applyFont="1" applyFill="1" applyBorder="1" applyAlignment="1">
      <alignment horizontal="right" wrapText="1"/>
    </xf>
    <xf numFmtId="0" fontId="319" fillId="0" borderId="71" xfId="3010" applyFont="1" applyFill="1" applyBorder="1" applyAlignment="1">
      <alignment horizontal="right" vertical="center"/>
    </xf>
    <xf numFmtId="0" fontId="249" fillId="0" borderId="0" xfId="3010" applyFont="1" applyFill="1" applyAlignment="1">
      <alignment vertical="center" wrapText="1"/>
    </xf>
    <xf numFmtId="0" fontId="251" fillId="0" borderId="71" xfId="3010" applyFont="1" applyFill="1" applyBorder="1" applyAlignment="1">
      <alignment vertical="center" wrapText="1"/>
    </xf>
    <xf numFmtId="0" fontId="251" fillId="0" borderId="70" xfId="3010" applyFont="1" applyFill="1" applyBorder="1" applyAlignment="1">
      <alignment vertical="center" wrapText="1"/>
    </xf>
    <xf numFmtId="325" fontId="251" fillId="0" borderId="0" xfId="2979" applyNumberFormat="1" applyFont="1" applyFill="1" applyBorder="1" applyAlignment="1">
      <alignment horizontal="left" vertical="center" wrapText="1"/>
    </xf>
    <xf numFmtId="0" fontId="249" fillId="0" borderId="70" xfId="3010" applyFont="1" applyFill="1" applyBorder="1" applyAlignment="1">
      <alignment horizontal="left" vertical="center" wrapText="1"/>
    </xf>
    <xf numFmtId="325" fontId="249" fillId="0" borderId="70" xfId="15472" applyNumberFormat="1" applyFont="1" applyFill="1" applyBorder="1" applyAlignment="1">
      <alignment horizontal="right" vertical="center" wrapText="1"/>
    </xf>
    <xf numFmtId="325" fontId="249" fillId="54" borderId="70" xfId="15472" applyNumberFormat="1" applyFont="1" applyFill="1" applyBorder="1" applyAlignment="1">
      <alignment horizontal="right" vertical="center" wrapText="1"/>
    </xf>
    <xf numFmtId="0" fontId="249" fillId="0" borderId="71" xfId="3010" applyFont="1" applyFill="1" applyBorder="1" applyAlignment="1">
      <alignment horizontal="left" vertical="center" wrapText="1"/>
    </xf>
    <xf numFmtId="325" fontId="249" fillId="0" borderId="71" xfId="15472" applyNumberFormat="1" applyFont="1" applyFill="1" applyBorder="1" applyAlignment="1">
      <alignment horizontal="right" vertical="center" wrapText="1"/>
    </xf>
    <xf numFmtId="325" fontId="249" fillId="54" borderId="71" xfId="15472" applyNumberFormat="1" applyFont="1" applyFill="1" applyBorder="1" applyAlignment="1">
      <alignment horizontal="right" vertical="center" wrapText="1"/>
    </xf>
    <xf numFmtId="0" fontId="251" fillId="0" borderId="70" xfId="3010" applyFont="1" applyFill="1" applyBorder="1" applyAlignment="1">
      <alignment horizontal="left" vertical="center" wrapText="1"/>
    </xf>
    <xf numFmtId="325" fontId="251" fillId="0" borderId="70" xfId="15472" applyNumberFormat="1" applyFont="1" applyFill="1" applyBorder="1" applyAlignment="1">
      <alignment horizontal="right" vertical="center" wrapText="1"/>
    </xf>
    <xf numFmtId="325" fontId="251" fillId="54" borderId="70" xfId="15472" applyNumberFormat="1" applyFont="1" applyFill="1" applyBorder="1" applyAlignment="1">
      <alignment horizontal="right" vertical="center" wrapText="1"/>
    </xf>
    <xf numFmtId="0" fontId="251" fillId="0" borderId="71" xfId="3010" applyFont="1" applyFill="1" applyBorder="1" applyAlignment="1">
      <alignment horizontal="left" vertical="center" wrapText="1"/>
    </xf>
    <xf numFmtId="325" fontId="251" fillId="0" borderId="71" xfId="15472" applyNumberFormat="1" applyFont="1" applyFill="1" applyBorder="1" applyAlignment="1">
      <alignment horizontal="right" vertical="center" wrapText="1"/>
    </xf>
    <xf numFmtId="0" fontId="251" fillId="0" borderId="71" xfId="15472" applyNumberFormat="1" applyFont="1" applyFill="1" applyBorder="1" applyAlignment="1">
      <alignment horizontal="right" vertical="center" wrapText="1"/>
    </xf>
    <xf numFmtId="9" fontId="251" fillId="0" borderId="70" xfId="15472" applyNumberFormat="1" applyFont="1" applyFill="1" applyBorder="1" applyAlignment="1">
      <alignment horizontal="right" vertical="center" wrapText="1"/>
    </xf>
    <xf numFmtId="9" fontId="251" fillId="54" borderId="70" xfId="15472" applyNumberFormat="1" applyFont="1" applyFill="1" applyBorder="1" applyAlignment="1">
      <alignment horizontal="right" vertical="center" wrapText="1"/>
    </xf>
    <xf numFmtId="9" fontId="251" fillId="0" borderId="0" xfId="15472" applyNumberFormat="1" applyFont="1" applyFill="1" applyBorder="1" applyAlignment="1">
      <alignment horizontal="right" vertical="center" wrapText="1"/>
    </xf>
    <xf numFmtId="325" fontId="249" fillId="54" borderId="70" xfId="15472" applyNumberFormat="1" applyFont="1" applyFill="1" applyBorder="1" applyAlignment="1">
      <alignment horizontal="right" wrapText="1"/>
    </xf>
    <xf numFmtId="325" fontId="249" fillId="54" borderId="71" xfId="15472" applyNumberFormat="1" applyFont="1" applyFill="1" applyBorder="1" applyAlignment="1">
      <alignment horizontal="right"/>
    </xf>
    <xf numFmtId="325" fontId="251" fillId="0" borderId="70" xfId="15472" applyNumberFormat="1" applyFont="1" applyBorder="1" applyAlignment="1">
      <alignment horizontal="right" vertical="center" wrapText="1"/>
    </xf>
    <xf numFmtId="0" fontId="251" fillId="0" borderId="0" xfId="15472" applyFont="1" applyBorder="1" applyAlignment="1">
      <alignment horizontal="right"/>
    </xf>
    <xf numFmtId="0" fontId="251" fillId="0" borderId="71" xfId="15472" applyFont="1" applyBorder="1" applyAlignment="1">
      <alignment horizontal="right"/>
    </xf>
    <xf numFmtId="0" fontId="318" fillId="0" borderId="71" xfId="3010" applyFont="1" applyFill="1" applyBorder="1" applyAlignment="1">
      <alignment vertical="center" wrapText="1"/>
    </xf>
    <xf numFmtId="168" fontId="251" fillId="0" borderId="71" xfId="15472" applyNumberFormat="1" applyFont="1" applyFill="1" applyBorder="1" applyAlignment="1">
      <alignment horizontal="right" vertical="center" wrapText="1"/>
    </xf>
    <xf numFmtId="323" fontId="251" fillId="0" borderId="70" xfId="15472" applyNumberFormat="1" applyFont="1" applyFill="1" applyBorder="1" applyAlignment="1">
      <alignment horizontal="right" vertical="center" wrapText="1"/>
    </xf>
    <xf numFmtId="323" fontId="251" fillId="54" borderId="70" xfId="15472" applyNumberFormat="1" applyFont="1" applyFill="1" applyBorder="1" applyAlignment="1">
      <alignment horizontal="right" vertical="center" wrapText="1"/>
    </xf>
    <xf numFmtId="325" fontId="249" fillId="0" borderId="70" xfId="15472" applyNumberFormat="1" applyFont="1" applyBorder="1" applyAlignment="1">
      <alignment horizontal="right" wrapText="1"/>
    </xf>
    <xf numFmtId="325" fontId="249" fillId="0" borderId="71" xfId="15472" applyNumberFormat="1" applyFont="1" applyBorder="1" applyAlignment="1">
      <alignment horizontal="right" wrapText="1"/>
    </xf>
    <xf numFmtId="0" fontId="318" fillId="0" borderId="0" xfId="15472" applyFont="1" applyBorder="1" applyAlignment="1">
      <alignment horizontal="right" wrapText="1"/>
    </xf>
    <xf numFmtId="0" fontId="318" fillId="0" borderId="71" xfId="15472" applyFont="1" applyBorder="1" applyAlignment="1">
      <alignment horizontal="right" wrapText="1"/>
    </xf>
    <xf numFmtId="340" fontId="251" fillId="0" borderId="70" xfId="15472" applyNumberFormat="1" applyFont="1" applyFill="1" applyBorder="1" applyAlignment="1">
      <alignment horizontal="right" vertical="center" wrapText="1"/>
    </xf>
    <xf numFmtId="340" fontId="251" fillId="54" borderId="70" xfId="15472" applyNumberFormat="1" applyFont="1" applyFill="1" applyBorder="1" applyAlignment="1">
      <alignment horizontal="right" vertical="center" wrapText="1"/>
    </xf>
    <xf numFmtId="168" fontId="249" fillId="0" borderId="71" xfId="3010" applyNumberFormat="1" applyFont="1" applyFill="1" applyBorder="1" applyAlignment="1">
      <alignment horizontal="right" vertical="center"/>
    </xf>
    <xf numFmtId="349" fontId="249" fillId="0" borderId="0" xfId="3010" applyNumberFormat="1" applyFont="1" applyFill="1" applyAlignment="1">
      <alignment horizontal="right" vertical="center" wrapText="1"/>
    </xf>
    <xf numFmtId="349" fontId="249" fillId="54" borderId="0" xfId="3010" applyNumberFormat="1" applyFont="1" applyFill="1" applyBorder="1" applyAlignment="1">
      <alignment horizontal="right" vertical="center" wrapText="1"/>
    </xf>
    <xf numFmtId="325" fontId="249" fillId="0" borderId="70" xfId="2979" applyNumberFormat="1" applyFont="1" applyFill="1" applyBorder="1" applyAlignment="1">
      <alignment horizontal="left" vertical="center" wrapText="1"/>
    </xf>
    <xf numFmtId="325" fontId="249" fillId="0" borderId="71" xfId="2979" applyNumberFormat="1" applyFont="1" applyFill="1" applyBorder="1" applyAlignment="1">
      <alignment horizontal="left" vertical="center" wrapText="1"/>
    </xf>
    <xf numFmtId="325" fontId="251" fillId="0" borderId="70" xfId="2979" applyNumberFormat="1" applyFont="1" applyFill="1" applyBorder="1" applyAlignment="1">
      <alignment horizontal="left" vertical="center" wrapText="1"/>
    </xf>
    <xf numFmtId="325" fontId="318" fillId="0" borderId="71" xfId="2979" applyNumberFormat="1" applyFont="1" applyFill="1" applyBorder="1" applyAlignment="1">
      <alignment horizontal="left" vertical="center" wrapText="1"/>
    </xf>
    <xf numFmtId="325" fontId="318" fillId="0" borderId="0" xfId="2979" applyNumberFormat="1" applyFont="1" applyFill="1" applyBorder="1" applyAlignment="1">
      <alignment horizontal="left" vertical="center" wrapText="1"/>
    </xf>
    <xf numFmtId="0" fontId="249" fillId="0" borderId="70" xfId="3010" applyFont="1" applyFill="1" applyBorder="1" applyAlignment="1">
      <alignment vertical="center" wrapText="1"/>
    </xf>
    <xf numFmtId="168" fontId="249" fillId="0" borderId="70" xfId="3010" applyNumberFormat="1" applyFont="1" applyFill="1" applyBorder="1" applyAlignment="1">
      <alignment vertical="center"/>
    </xf>
    <xf numFmtId="168" fontId="249" fillId="54" borderId="70" xfId="3010" applyNumberFormat="1" applyFont="1" applyFill="1" applyBorder="1" applyAlignment="1">
      <alignment vertical="center"/>
    </xf>
    <xf numFmtId="168" fontId="249" fillId="0" borderId="0" xfId="3010" applyNumberFormat="1" applyFont="1" applyFill="1" applyBorder="1" applyAlignment="1">
      <alignment vertical="center"/>
    </xf>
    <xf numFmtId="168" fontId="251" fillId="0" borderId="70" xfId="15472" applyNumberFormat="1" applyFont="1" applyFill="1" applyBorder="1" applyAlignment="1">
      <alignment horizontal="right" vertical="center" wrapText="1"/>
    </xf>
    <xf numFmtId="168" fontId="251" fillId="54" borderId="70" xfId="15472" applyNumberFormat="1" applyFont="1" applyFill="1" applyBorder="1" applyAlignment="1">
      <alignment horizontal="right" vertical="center" wrapText="1"/>
    </xf>
    <xf numFmtId="168" fontId="251" fillId="0" borderId="0" xfId="15472" applyNumberFormat="1" applyFont="1" applyFill="1" applyBorder="1" applyAlignment="1">
      <alignment horizontal="right" vertical="center" wrapText="1"/>
    </xf>
    <xf numFmtId="0" fontId="249" fillId="0" borderId="71" xfId="3010" applyFont="1" applyFill="1" applyBorder="1" applyAlignment="1">
      <alignment vertical="center" wrapText="1"/>
    </xf>
    <xf numFmtId="0" fontId="319" fillId="0" borderId="71" xfId="15472" applyFont="1" applyBorder="1" applyAlignment="1">
      <alignment horizontal="right"/>
    </xf>
    <xf numFmtId="0" fontId="319" fillId="0" borderId="71" xfId="15472" applyFont="1" applyBorder="1" applyAlignment="1">
      <alignment horizontal="right" wrapText="1"/>
    </xf>
    <xf numFmtId="168" fontId="249" fillId="54" borderId="71" xfId="3010" applyNumberFormat="1" applyFont="1" applyFill="1" applyBorder="1" applyAlignment="1">
      <alignment vertical="center"/>
    </xf>
    <xf numFmtId="0" fontId="319" fillId="0" borderId="0" xfId="15472" applyFont="1" applyBorder="1" applyAlignment="1">
      <alignment horizontal="right" wrapText="1"/>
    </xf>
    <xf numFmtId="168" fontId="249" fillId="0" borderId="71" xfId="3010" applyNumberFormat="1" applyFont="1" applyFill="1" applyBorder="1" applyAlignment="1">
      <alignment vertical="center"/>
    </xf>
    <xf numFmtId="325" fontId="251" fillId="0" borderId="70" xfId="2979" applyNumberFormat="1" applyFont="1" applyFill="1" applyBorder="1" applyAlignment="1">
      <alignment vertical="center" wrapText="1"/>
    </xf>
    <xf numFmtId="0" fontId="318" fillId="61" borderId="96" xfId="34661" applyFont="1" applyFill="1" applyBorder="1" applyAlignment="1">
      <alignment horizontal="left" wrapText="1"/>
    </xf>
    <xf numFmtId="0" fontId="319" fillId="61" borderId="96" xfId="34661" applyFont="1" applyFill="1" applyBorder="1" applyAlignment="1">
      <alignment horizontal="right" wrapText="1"/>
    </xf>
    <xf numFmtId="0" fontId="319" fillId="0" borderId="96" xfId="34661" applyFont="1" applyFill="1" applyBorder="1" applyAlignment="1">
      <alignment horizontal="right" wrapText="1"/>
    </xf>
    <xf numFmtId="0" fontId="249" fillId="61" borderId="97" xfId="34661" applyFont="1" applyFill="1" applyBorder="1" applyAlignment="1">
      <alignment horizontal="left" wrapText="1"/>
    </xf>
    <xf numFmtId="0" fontId="249" fillId="61" borderId="96" xfId="34661" applyFont="1" applyFill="1" applyBorder="1" applyAlignment="1">
      <alignment horizontal="left" wrapText="1"/>
    </xf>
    <xf numFmtId="0" fontId="251" fillId="61" borderId="97" xfId="34661" applyFont="1" applyFill="1" applyBorder="1" applyAlignment="1">
      <alignment horizontal="left" wrapText="1"/>
    </xf>
    <xf numFmtId="0" fontId="249" fillId="61" borderId="0" xfId="34661" applyFont="1" applyFill="1" applyAlignment="1">
      <alignment horizontal="left" wrapText="1"/>
    </xf>
    <xf numFmtId="0" fontId="251" fillId="61" borderId="98" xfId="34661" applyFont="1" applyFill="1" applyBorder="1" applyAlignment="1">
      <alignment horizontal="left" wrapText="1"/>
    </xf>
    <xf numFmtId="0" fontId="251" fillId="61" borderId="0" xfId="34661" applyFont="1" applyFill="1" applyBorder="1" applyAlignment="1">
      <alignment horizontal="left" wrapText="1"/>
    </xf>
    <xf numFmtId="0" fontId="377" fillId="59" borderId="0" xfId="16678" applyFont="1" applyFill="1"/>
    <xf numFmtId="341" fontId="251" fillId="0" borderId="97" xfId="34625" applyNumberFormat="1" applyFont="1" applyFill="1" applyBorder="1" applyAlignment="1">
      <alignment horizontal="right" wrapText="1"/>
    </xf>
    <xf numFmtId="332" fontId="249" fillId="58" borderId="0" xfId="3010" applyNumberFormat="1" applyFont="1" applyFill="1" applyAlignment="1">
      <alignment horizontal="center" vertical="center"/>
    </xf>
    <xf numFmtId="168" fontId="249" fillId="54" borderId="97" xfId="0" applyNumberFormat="1" applyFont="1" applyFill="1" applyBorder="1" applyAlignment="1">
      <alignment horizontal="right" wrapText="1"/>
    </xf>
    <xf numFmtId="168" fontId="249" fillId="54" borderId="96" xfId="0" applyNumberFormat="1" applyFont="1" applyFill="1" applyBorder="1" applyAlignment="1">
      <alignment horizontal="right" wrapText="1"/>
    </xf>
    <xf numFmtId="168" fontId="251" fillId="54" borderId="97" xfId="0" applyNumberFormat="1" applyFont="1" applyFill="1" applyBorder="1" applyAlignment="1">
      <alignment horizontal="right" wrapText="1"/>
    </xf>
    <xf numFmtId="168" fontId="249" fillId="54" borderId="0" xfId="0" applyNumberFormat="1" applyFont="1" applyFill="1" applyAlignment="1">
      <alignment horizontal="right" wrapText="1"/>
    </xf>
    <xf numFmtId="168" fontId="251" fillId="54" borderId="98" xfId="0" applyNumberFormat="1" applyFont="1" applyFill="1" applyBorder="1" applyAlignment="1">
      <alignment horizontal="right" wrapText="1"/>
    </xf>
    <xf numFmtId="168" fontId="251" fillId="0" borderId="0" xfId="0" applyNumberFormat="1" applyFont="1" applyFill="1" applyBorder="1" applyAlignment="1">
      <alignment horizontal="right" wrapText="1"/>
    </xf>
    <xf numFmtId="0" fontId="319" fillId="0" borderId="96" xfId="0" applyFont="1" applyFill="1" applyBorder="1" applyAlignment="1">
      <alignment horizontal="right" wrapText="1"/>
    </xf>
    <xf numFmtId="168" fontId="249" fillId="0" borderId="97" xfId="0" applyNumberFormat="1" applyFont="1" applyFill="1" applyBorder="1" applyAlignment="1">
      <alignment horizontal="right" wrapText="1"/>
    </xf>
    <xf numFmtId="168" fontId="249" fillId="0" borderId="96" xfId="0" applyNumberFormat="1" applyFont="1" applyFill="1" applyBorder="1" applyAlignment="1">
      <alignment horizontal="right" wrapText="1"/>
    </xf>
    <xf numFmtId="168" fontId="251" fillId="0" borderId="97" xfId="0" applyNumberFormat="1" applyFont="1" applyFill="1" applyBorder="1" applyAlignment="1">
      <alignment horizontal="right" wrapText="1"/>
    </xf>
    <xf numFmtId="168" fontId="249" fillId="0" borderId="0" xfId="0" applyNumberFormat="1" applyFont="1" applyFill="1" applyAlignment="1">
      <alignment horizontal="right" wrapText="1"/>
    </xf>
    <xf numFmtId="0" fontId="319" fillId="61" borderId="96" xfId="0" applyFont="1" applyFill="1" applyBorder="1" applyAlignment="1">
      <alignment horizontal="right" wrapText="1"/>
    </xf>
    <xf numFmtId="341" fontId="251" fillId="0" borderId="97" xfId="0" applyNumberFormat="1" applyFont="1" applyFill="1" applyBorder="1" applyAlignment="1">
      <alignment horizontal="right" wrapText="1"/>
    </xf>
    <xf numFmtId="168" fontId="249" fillId="54" borderId="70" xfId="0" applyNumberFormat="1" applyFont="1" applyFill="1" applyBorder="1" applyAlignment="1">
      <alignment horizontal="right" vertical="center" wrapText="1"/>
    </xf>
    <xf numFmtId="168" fontId="249" fillId="54" borderId="0" xfId="0" applyNumberFormat="1" applyFont="1" applyFill="1" applyBorder="1" applyAlignment="1">
      <alignment horizontal="right" vertical="center" wrapText="1"/>
    </xf>
    <xf numFmtId="0" fontId="320" fillId="0" borderId="71" xfId="0" applyFont="1" applyBorder="1" applyAlignment="1">
      <alignment wrapText="1"/>
    </xf>
    <xf numFmtId="10" fontId="249" fillId="54" borderId="0" xfId="24776" applyNumberFormat="1" applyFont="1" applyFill="1" applyBorder="1" applyAlignment="1">
      <alignment horizontal="right" vertical="center"/>
    </xf>
    <xf numFmtId="0" fontId="308" fillId="0" borderId="71" xfId="0" applyFont="1" applyFill="1" applyBorder="1" applyAlignment="1"/>
    <xf numFmtId="0" fontId="320" fillId="0" borderId="71" xfId="0" applyFont="1" applyFill="1" applyBorder="1" applyAlignment="1">
      <alignment wrapText="1"/>
    </xf>
    <xf numFmtId="341" fontId="249" fillId="54" borderId="0" xfId="3010" applyNumberFormat="1" applyFont="1" applyFill="1" applyBorder="1" applyAlignment="1">
      <alignment horizontal="right" vertical="center"/>
    </xf>
    <xf numFmtId="341" fontId="249" fillId="61" borderId="0" xfId="3010" applyNumberFormat="1" applyFont="1" applyFill="1" applyBorder="1" applyAlignment="1">
      <alignment horizontal="right" vertical="center"/>
    </xf>
    <xf numFmtId="332" fontId="320" fillId="0" borderId="0" xfId="0" applyNumberFormat="1" applyFont="1" applyFill="1" applyBorder="1" applyAlignment="1">
      <alignment horizontal="right" vertical="center" wrapText="1"/>
    </xf>
    <xf numFmtId="332" fontId="371" fillId="0" borderId="0" xfId="0" applyNumberFormat="1" applyFont="1" applyFill="1" applyBorder="1" applyAlignment="1">
      <alignment horizontal="right" vertical="center" wrapText="1"/>
    </xf>
    <xf numFmtId="0" fontId="320" fillId="0" borderId="0" xfId="0" applyFont="1" applyFill="1" applyBorder="1" applyAlignment="1">
      <alignment vertical="center" wrapText="1"/>
    </xf>
    <xf numFmtId="0" fontId="322" fillId="0" borderId="71" xfId="0" applyFont="1" applyFill="1" applyBorder="1" applyAlignment="1">
      <alignment vertical="center" wrapText="1"/>
    </xf>
    <xf numFmtId="0" fontId="320" fillId="0" borderId="70" xfId="0" applyFont="1" applyFill="1" applyBorder="1" applyAlignment="1">
      <alignment vertical="center" wrapText="1"/>
    </xf>
    <xf numFmtId="332" fontId="249" fillId="54" borderId="70" xfId="0" applyNumberFormat="1" applyFont="1" applyFill="1" applyBorder="1" applyAlignment="1">
      <alignment horizontal="right" vertical="center" wrapText="1"/>
    </xf>
    <xf numFmtId="0" fontId="320" fillId="0" borderId="0" xfId="0" applyFont="1" applyAlignment="1">
      <alignment vertical="center" wrapText="1"/>
    </xf>
    <xf numFmtId="332" fontId="249" fillId="54" borderId="0" xfId="0" applyNumberFormat="1" applyFont="1" applyFill="1" applyBorder="1" applyAlignment="1">
      <alignment horizontal="right" vertical="center" wrapText="1"/>
    </xf>
    <xf numFmtId="332" fontId="320" fillId="0" borderId="0" xfId="0" applyNumberFormat="1" applyFont="1" applyAlignment="1">
      <alignment horizontal="right" vertical="center"/>
    </xf>
    <xf numFmtId="332" fontId="320" fillId="0" borderId="0" xfId="0" applyNumberFormat="1" applyFont="1" applyAlignment="1">
      <alignment horizontal="right" vertical="center" wrapText="1"/>
    </xf>
    <xf numFmtId="0" fontId="320" fillId="0" borderId="71" xfId="0" applyFont="1" applyBorder="1" applyAlignment="1">
      <alignment vertical="center" wrapText="1"/>
    </xf>
    <xf numFmtId="332" fontId="320" fillId="0" borderId="93" xfId="0" applyNumberFormat="1" applyFont="1" applyBorder="1" applyAlignment="1">
      <alignment horizontal="right" vertical="center"/>
    </xf>
    <xf numFmtId="332" fontId="321" fillId="0" borderId="94" xfId="0" applyNumberFormat="1" applyFont="1" applyBorder="1" applyAlignment="1">
      <alignment horizontal="right" vertical="center" wrapText="1"/>
    </xf>
    <xf numFmtId="332" fontId="320" fillId="0" borderId="0" xfId="0" applyNumberFormat="1" applyFont="1" applyBorder="1" applyAlignment="1">
      <alignment horizontal="right" vertical="center" wrapText="1"/>
    </xf>
    <xf numFmtId="0" fontId="320" fillId="0" borderId="0" xfId="0" applyFont="1" applyAlignment="1"/>
    <xf numFmtId="332" fontId="249" fillId="0" borderId="0" xfId="0" applyNumberFormat="1" applyFont="1" applyFill="1" applyBorder="1" applyAlignment="1">
      <alignment horizontal="right" vertical="center" wrapText="1"/>
    </xf>
    <xf numFmtId="354" fontId="249" fillId="54" borderId="0" xfId="0" applyNumberFormat="1" applyFont="1" applyFill="1" applyBorder="1" applyAlignment="1">
      <alignment horizontal="right" vertical="center" wrapText="1"/>
    </xf>
    <xf numFmtId="354" fontId="249" fillId="0" borderId="0" xfId="0" applyNumberFormat="1" applyFont="1" applyFill="1" applyBorder="1" applyAlignment="1">
      <alignment horizontal="right" vertical="center" wrapText="1"/>
    </xf>
    <xf numFmtId="168" fontId="319" fillId="0" borderId="71" xfId="0" applyNumberFormat="1" applyFont="1" applyFill="1" applyBorder="1" applyAlignment="1">
      <alignment horizontal="right" wrapText="1"/>
    </xf>
    <xf numFmtId="332" fontId="320" fillId="0" borderId="70" xfId="0" applyNumberFormat="1" applyFont="1" applyFill="1" applyBorder="1" applyAlignment="1">
      <alignment horizontal="right" vertical="center" wrapText="1"/>
    </xf>
    <xf numFmtId="0" fontId="322" fillId="0" borderId="0" xfId="0" applyFont="1" applyFill="1" applyBorder="1" applyAlignment="1">
      <alignment vertical="center" wrapText="1"/>
    </xf>
    <xf numFmtId="9" fontId="320" fillId="0" borderId="0" xfId="0" applyNumberFormat="1" applyFont="1" applyAlignment="1">
      <alignment horizontal="right" vertical="center" wrapText="1"/>
    </xf>
    <xf numFmtId="0" fontId="320" fillId="0" borderId="0" xfId="0" applyFont="1" applyAlignment="1">
      <alignment horizontal="right" vertical="center" wrapText="1"/>
    </xf>
    <xf numFmtId="0" fontId="307" fillId="0" borderId="71" xfId="0" applyFont="1" applyFill="1" applyBorder="1" applyAlignment="1">
      <alignment vertical="center" wrapText="1"/>
    </xf>
    <xf numFmtId="168" fontId="249" fillId="0" borderId="70" xfId="0" applyNumberFormat="1" applyFont="1" applyFill="1" applyBorder="1" applyAlignment="1">
      <alignment horizontal="right" vertical="center" wrapText="1"/>
    </xf>
    <xf numFmtId="168" fontId="249" fillId="0" borderId="0" xfId="0" applyNumberFormat="1" applyFont="1" applyFill="1" applyBorder="1" applyAlignment="1">
      <alignment horizontal="right" vertical="center" wrapText="1"/>
    </xf>
    <xf numFmtId="168" fontId="249" fillId="0" borderId="0" xfId="8938" applyNumberFormat="1" applyFont="1" applyFill="1" applyBorder="1" applyAlignment="1">
      <alignment horizontal="right" vertical="center" wrapText="1"/>
    </xf>
    <xf numFmtId="352" fontId="249" fillId="54" borderId="0" xfId="0" applyNumberFormat="1" applyFont="1" applyFill="1" applyBorder="1" applyAlignment="1">
      <alignment horizontal="right" vertical="center" wrapText="1"/>
    </xf>
    <xf numFmtId="169" fontId="320" fillId="0" borderId="0" xfId="0" applyNumberFormat="1" applyFont="1" applyAlignment="1">
      <alignment horizontal="right" vertical="center" wrapText="1"/>
    </xf>
    <xf numFmtId="0" fontId="307" fillId="61" borderId="105" xfId="3010" applyFont="1" applyFill="1" applyBorder="1" applyAlignment="1">
      <alignment vertical="center"/>
    </xf>
    <xf numFmtId="168" fontId="318" fillId="0" borderId="105" xfId="3010" applyNumberFormat="1" applyFont="1" applyFill="1" applyBorder="1" applyAlignment="1">
      <alignment horizontal="right"/>
    </xf>
    <xf numFmtId="0" fontId="372" fillId="61" borderId="105" xfId="3010" applyFont="1" applyFill="1" applyBorder="1" applyAlignment="1">
      <alignment horizontal="right"/>
    </xf>
    <xf numFmtId="0" fontId="249" fillId="61" borderId="106" xfId="3010" applyFont="1" applyFill="1" applyBorder="1" applyAlignment="1">
      <alignment vertical="center"/>
    </xf>
    <xf numFmtId="349" fontId="249" fillId="0" borderId="106" xfId="3010" applyNumberFormat="1" applyFont="1" applyFill="1" applyBorder="1" applyAlignment="1">
      <alignment horizontal="right" vertical="center" wrapText="1"/>
    </xf>
    <xf numFmtId="0" fontId="372" fillId="61" borderId="106" xfId="3010" applyFont="1" applyFill="1" applyBorder="1" applyAlignment="1">
      <alignment horizontal="right" vertical="center"/>
    </xf>
    <xf numFmtId="0" fontId="307" fillId="61" borderId="105" xfId="3010" applyFont="1" applyFill="1" applyBorder="1" applyAlignment="1">
      <alignment vertical="center" wrapText="1"/>
    </xf>
    <xf numFmtId="0" fontId="319" fillId="0" borderId="105" xfId="3010" applyFont="1" applyFill="1" applyBorder="1" applyAlignment="1">
      <alignment horizontal="right"/>
    </xf>
    <xf numFmtId="168" fontId="249" fillId="0" borderId="106" xfId="3010" applyNumberFormat="1" applyFont="1" applyFill="1" applyBorder="1" applyAlignment="1">
      <alignment horizontal="right" vertical="center" wrapText="1"/>
    </xf>
    <xf numFmtId="337" fontId="249" fillId="0" borderId="106" xfId="3010" applyNumberFormat="1" applyFont="1" applyFill="1" applyBorder="1" applyAlignment="1">
      <alignment horizontal="right" vertical="center"/>
    </xf>
    <xf numFmtId="168" fontId="249" fillId="55" borderId="70" xfId="0" applyNumberFormat="1" applyFont="1" applyFill="1" applyBorder="1" applyAlignment="1">
      <alignment horizontal="right" vertical="center" wrapText="1"/>
    </xf>
    <xf numFmtId="168" fontId="249" fillId="55" borderId="71" xfId="0" applyNumberFormat="1" applyFont="1" applyFill="1" applyBorder="1" applyAlignment="1">
      <alignment horizontal="right" vertical="center" wrapText="1"/>
    </xf>
    <xf numFmtId="0" fontId="321" fillId="0" borderId="70" xfId="0" applyFont="1" applyFill="1" applyBorder="1" applyAlignment="1">
      <alignment vertical="center" wrapText="1"/>
    </xf>
    <xf numFmtId="168" fontId="321" fillId="55" borderId="70" xfId="0" applyNumberFormat="1" applyFont="1" applyFill="1" applyBorder="1" applyAlignment="1">
      <alignment horizontal="right" vertical="center" wrapText="1"/>
    </xf>
    <xf numFmtId="168" fontId="321" fillId="0" borderId="0" xfId="0" applyNumberFormat="1" applyFont="1" applyFill="1" applyBorder="1" applyAlignment="1">
      <alignment horizontal="right" vertical="center" wrapText="1"/>
    </xf>
    <xf numFmtId="0" fontId="320" fillId="0" borderId="71" xfId="0" applyFont="1" applyFill="1" applyBorder="1" applyAlignment="1">
      <alignment vertical="center" wrapText="1"/>
    </xf>
    <xf numFmtId="168" fontId="320" fillId="0" borderId="0" xfId="0" applyNumberFormat="1" applyFont="1" applyFill="1" applyAlignment="1">
      <alignment horizontal="right" vertical="center" wrapText="1"/>
    </xf>
    <xf numFmtId="1" fontId="249" fillId="0" borderId="0" xfId="24776" applyNumberFormat="1" applyFont="1" applyFill="1" applyBorder="1" applyAlignment="1">
      <alignment horizontal="right" vertical="center" wrapText="1"/>
    </xf>
    <xf numFmtId="333" fontId="320" fillId="0" borderId="0" xfId="0" applyNumberFormat="1" applyFont="1" applyFill="1" applyBorder="1" applyAlignment="1">
      <alignment horizontal="right" vertical="center" wrapText="1"/>
    </xf>
    <xf numFmtId="0" fontId="320" fillId="0" borderId="0" xfId="0" applyFont="1" applyFill="1" applyBorder="1" applyAlignment="1">
      <alignment vertical="center"/>
    </xf>
    <xf numFmtId="0" fontId="322" fillId="0" borderId="71" xfId="0" applyFont="1" applyFill="1" applyBorder="1" applyAlignment="1">
      <alignment vertical="center"/>
    </xf>
    <xf numFmtId="0" fontId="249" fillId="0" borderId="0" xfId="0" applyFont="1" applyFill="1" applyBorder="1" applyAlignment="1">
      <alignment vertical="center" wrapText="1"/>
    </xf>
    <xf numFmtId="169" fontId="249" fillId="0" borderId="0" xfId="24776" applyNumberFormat="1" applyFont="1" applyFill="1" applyBorder="1" applyAlignment="1">
      <alignment horizontal="right" vertical="center" wrapText="1"/>
    </xf>
    <xf numFmtId="169" fontId="320" fillId="0" borderId="0" xfId="24776" applyNumberFormat="1" applyFont="1" applyFill="1" applyBorder="1" applyAlignment="1">
      <alignment horizontal="right" vertical="center" wrapText="1"/>
    </xf>
    <xf numFmtId="9" fontId="320" fillId="0" borderId="0" xfId="24776" applyFont="1" applyFill="1" applyBorder="1" applyAlignment="1">
      <alignment horizontal="right" vertical="center" wrapText="1"/>
    </xf>
    <xf numFmtId="0" fontId="321" fillId="0" borderId="0" xfId="0" applyFont="1" applyFill="1" applyBorder="1" applyAlignment="1">
      <alignment vertical="center" wrapText="1"/>
    </xf>
    <xf numFmtId="334" fontId="320" fillId="55" borderId="0" xfId="0" applyNumberFormat="1" applyFont="1" applyFill="1" applyBorder="1" applyAlignment="1">
      <alignment horizontal="right" vertical="center" wrapText="1"/>
    </xf>
    <xf numFmtId="0" fontId="320" fillId="0" borderId="0" xfId="0" applyFont="1" applyFill="1" applyAlignment="1">
      <alignment vertical="center" wrapText="1"/>
    </xf>
    <xf numFmtId="10" fontId="320" fillId="55" borderId="0" xfId="24776" applyNumberFormat="1" applyFont="1" applyFill="1" applyBorder="1" applyAlignment="1">
      <alignment horizontal="right" vertical="center" wrapText="1"/>
    </xf>
    <xf numFmtId="168" fontId="320" fillId="55" borderId="70" xfId="0" applyNumberFormat="1" applyFont="1" applyFill="1" applyBorder="1" applyAlignment="1">
      <alignment horizontal="right" vertical="center" wrapText="1"/>
    </xf>
    <xf numFmtId="168" fontId="319" fillId="55" borderId="0" xfId="0" applyNumberFormat="1" applyFont="1" applyFill="1" applyBorder="1" applyAlignment="1">
      <alignment horizontal="right" wrapText="1"/>
    </xf>
    <xf numFmtId="332" fontId="320" fillId="0" borderId="0" xfId="0" quotePrefix="1" applyNumberFormat="1" applyFont="1" applyFill="1" applyBorder="1" applyAlignment="1">
      <alignment horizontal="right" vertical="center" wrapText="1"/>
    </xf>
    <xf numFmtId="0" fontId="321" fillId="0" borderId="103" xfId="0" applyFont="1" applyFill="1" applyBorder="1" applyAlignment="1">
      <alignment vertical="center" wrapText="1"/>
    </xf>
    <xf numFmtId="0" fontId="320" fillId="0" borderId="71" xfId="0" applyFont="1" applyFill="1" applyBorder="1" applyAlignment="1">
      <alignment vertical="center"/>
    </xf>
    <xf numFmtId="0" fontId="320" fillId="0" borderId="95" xfId="0" applyFont="1" applyFill="1" applyBorder="1" applyAlignment="1">
      <alignment vertical="center" wrapText="1"/>
    </xf>
    <xf numFmtId="0" fontId="322" fillId="0" borderId="107" xfId="0" applyFont="1" applyFill="1" applyBorder="1" applyAlignment="1">
      <alignment vertical="center" wrapText="1"/>
    </xf>
    <xf numFmtId="0" fontId="249" fillId="0" borderId="108" xfId="3010" applyFont="1" applyFill="1" applyBorder="1" applyAlignment="1">
      <alignment vertical="center" wrapText="1"/>
    </xf>
    <xf numFmtId="9" fontId="249" fillId="54" borderId="0" xfId="0" applyNumberFormat="1" applyFont="1" applyFill="1" applyBorder="1" applyAlignment="1">
      <alignment horizontal="right" vertical="center" wrapText="1"/>
    </xf>
    <xf numFmtId="0" fontId="374" fillId="0" borderId="0" xfId="0" applyFont="1" applyFill="1" applyBorder="1" applyAlignment="1">
      <alignment vertical="center" wrapText="1"/>
    </xf>
    <xf numFmtId="332" fontId="319" fillId="55" borderId="71" xfId="0" applyNumberFormat="1" applyFont="1" applyFill="1" applyBorder="1" applyAlignment="1">
      <alignment horizontal="right" wrapText="1"/>
    </xf>
    <xf numFmtId="0" fontId="322" fillId="0" borderId="104" xfId="0" applyFont="1" applyFill="1" applyBorder="1" applyAlignment="1">
      <alignment vertical="center" wrapText="1"/>
    </xf>
    <xf numFmtId="0" fontId="249" fillId="0" borderId="0" xfId="0" applyFont="1" applyFill="1" applyBorder="1" applyAlignment="1">
      <alignment horizontal="right" wrapText="1"/>
    </xf>
    <xf numFmtId="168" fontId="249" fillId="0" borderId="0" xfId="0" applyNumberFormat="1" applyFont="1" applyFill="1" applyBorder="1" applyAlignment="1">
      <alignment horizontal="right" wrapText="1"/>
    </xf>
    <xf numFmtId="0" fontId="249" fillId="0" borderId="71" xfId="0" applyFont="1" applyBorder="1" applyAlignment="1">
      <alignment horizontal="right" wrapText="1"/>
    </xf>
    <xf numFmtId="338" fontId="249" fillId="0" borderId="70" xfId="0" applyNumberFormat="1" applyFont="1" applyFill="1" applyBorder="1" applyAlignment="1">
      <alignment horizontal="right" vertical="center" wrapText="1"/>
    </xf>
    <xf numFmtId="343" fontId="249" fillId="0" borderId="70" xfId="0" applyNumberFormat="1" applyFont="1" applyFill="1" applyBorder="1" applyAlignment="1">
      <alignment horizontal="right" vertical="center" wrapText="1"/>
    </xf>
    <xf numFmtId="338" fontId="249" fillId="0" borderId="0" xfId="0" applyNumberFormat="1" applyFont="1" applyFill="1" applyBorder="1" applyAlignment="1">
      <alignment horizontal="right" vertical="center" wrapText="1"/>
    </xf>
    <xf numFmtId="343" fontId="249" fillId="0" borderId="0" xfId="0" applyNumberFormat="1" applyFont="1" applyFill="1" applyBorder="1" applyAlignment="1">
      <alignment horizontal="right" vertical="center" wrapText="1"/>
    </xf>
    <xf numFmtId="168" fontId="249" fillId="0" borderId="71" xfId="0" applyNumberFormat="1" applyFont="1" applyFill="1" applyBorder="1" applyAlignment="1">
      <alignment horizontal="right" vertical="center" wrapText="1"/>
    </xf>
    <xf numFmtId="338" fontId="249" fillId="0" borderId="71" xfId="0" applyNumberFormat="1" applyFont="1" applyFill="1" applyBorder="1" applyAlignment="1">
      <alignment horizontal="right" vertical="center" wrapText="1"/>
    </xf>
    <xf numFmtId="343" fontId="249" fillId="0" borderId="71" xfId="0" applyNumberFormat="1" applyFont="1" applyFill="1" applyBorder="1" applyAlignment="1">
      <alignment horizontal="right" vertical="center" wrapText="1"/>
    </xf>
    <xf numFmtId="168" fontId="249" fillId="0" borderId="70" xfId="0" applyNumberFormat="1" applyFont="1" applyFill="1" applyBorder="1" applyAlignment="1">
      <alignment horizontal="right" wrapText="1"/>
    </xf>
    <xf numFmtId="338" fontId="249" fillId="0" borderId="70" xfId="0" applyNumberFormat="1" applyFont="1" applyFill="1" applyBorder="1" applyAlignment="1">
      <alignment horizontal="right" wrapText="1"/>
    </xf>
    <xf numFmtId="343" fontId="249" fillId="0" borderId="70" xfId="0" applyNumberFormat="1" applyFont="1" applyFill="1" applyBorder="1" applyAlignment="1">
      <alignment horizontal="right" wrapText="1"/>
    </xf>
    <xf numFmtId="168" fontId="249" fillId="0" borderId="71" xfId="0" applyNumberFormat="1" applyFont="1" applyFill="1" applyBorder="1" applyAlignment="1">
      <alignment horizontal="right" wrapText="1"/>
    </xf>
    <xf numFmtId="338" fontId="249" fillId="0" borderId="71" xfId="0" applyNumberFormat="1" applyFont="1" applyFill="1" applyBorder="1" applyAlignment="1">
      <alignment horizontal="right" wrapText="1"/>
    </xf>
    <xf numFmtId="343" fontId="249" fillId="0" borderId="71" xfId="0" applyNumberFormat="1" applyFont="1" applyFill="1" applyBorder="1" applyAlignment="1">
      <alignment horizontal="right" wrapText="1"/>
    </xf>
    <xf numFmtId="168" fontId="251" fillId="0" borderId="70" xfId="0" applyNumberFormat="1" applyFont="1" applyFill="1" applyBorder="1" applyAlignment="1">
      <alignment horizontal="right" wrapText="1"/>
    </xf>
    <xf numFmtId="338" fontId="251" fillId="0" borderId="70" xfId="0" applyNumberFormat="1" applyFont="1" applyFill="1" applyBorder="1" applyAlignment="1">
      <alignment horizontal="right" wrapText="1"/>
    </xf>
    <xf numFmtId="343" fontId="251" fillId="0" borderId="70" xfId="0" applyNumberFormat="1" applyFont="1" applyFill="1" applyBorder="1" applyAlignment="1">
      <alignment horizontal="right" wrapText="1"/>
    </xf>
    <xf numFmtId="342" fontId="251" fillId="54" borderId="97" xfId="0" applyNumberFormat="1" applyFont="1" applyFill="1" applyBorder="1" applyAlignment="1">
      <alignment horizontal="right" wrapText="1"/>
    </xf>
    <xf numFmtId="325" fontId="249" fillId="0" borderId="0" xfId="3010" applyNumberFormat="1" applyFont="1" applyFill="1" applyBorder="1" applyAlignment="1">
      <alignment vertical="center"/>
    </xf>
    <xf numFmtId="325" fontId="325" fillId="0" borderId="0" xfId="2979" applyNumberFormat="1" applyFont="1" applyFill="1" applyBorder="1" applyAlignment="1">
      <alignment horizontal="left" vertical="center" wrapText="1"/>
    </xf>
    <xf numFmtId="0" fontId="0" fillId="0" borderId="0" xfId="0" applyAlignment="1"/>
    <xf numFmtId="0" fontId="318" fillId="61" borderId="0" xfId="24797" applyFont="1" applyFill="1" applyAlignment="1">
      <alignment horizontal="right"/>
    </xf>
    <xf numFmtId="168" fontId="249" fillId="54" borderId="70" xfId="2988" applyNumberFormat="1" applyFont="1" applyFill="1" applyBorder="1" applyAlignment="1">
      <alignment horizontal="right" vertical="center"/>
    </xf>
    <xf numFmtId="0" fontId="249" fillId="0" borderId="0" xfId="3010" applyFont="1" applyFill="1" applyAlignment="1">
      <alignment wrapText="1"/>
    </xf>
    <xf numFmtId="0" fontId="249" fillId="0" borderId="0" xfId="3010" applyFont="1" applyFill="1" applyBorder="1" applyAlignment="1">
      <alignment wrapText="1"/>
    </xf>
    <xf numFmtId="0" fontId="249" fillId="55" borderId="0" xfId="3010" applyFont="1" applyFill="1" applyAlignment="1">
      <alignment vertical="center" wrapText="1"/>
    </xf>
    <xf numFmtId="0" fontId="319" fillId="0" borderId="71" xfId="0" applyFont="1" applyBorder="1" applyAlignment="1">
      <alignment horizontal="right" wrapText="1"/>
    </xf>
    <xf numFmtId="0" fontId="319" fillId="0" borderId="0" xfId="0" applyFont="1" applyBorder="1" applyAlignment="1">
      <alignment horizontal="right" wrapText="1"/>
    </xf>
    <xf numFmtId="0" fontId="319" fillId="0" borderId="0" xfId="0" applyFont="1" applyFill="1" applyBorder="1" applyAlignment="1">
      <alignment horizontal="right" wrapText="1"/>
    </xf>
    <xf numFmtId="325" fontId="325" fillId="0" borderId="0" xfId="2979" applyNumberFormat="1" applyFont="1" applyFill="1" applyBorder="1" applyAlignment="1">
      <alignment vertical="center" wrapText="1"/>
    </xf>
    <xf numFmtId="0" fontId="319" fillId="0" borderId="71" xfId="15472" applyFont="1" applyFill="1" applyBorder="1" applyAlignment="1">
      <alignment horizontal="right"/>
    </xf>
    <xf numFmtId="0" fontId="319" fillId="0" borderId="71" xfId="15472" applyFont="1" applyFill="1" applyBorder="1" applyAlignment="1">
      <alignment horizontal="right" wrapText="1"/>
    </xf>
    <xf numFmtId="332" fontId="249" fillId="0" borderId="0" xfId="3010" applyNumberFormat="1" applyFont="1" applyAlignment="1">
      <alignment vertical="center"/>
    </xf>
    <xf numFmtId="341" fontId="249" fillId="58" borderId="0" xfId="3010" applyNumberFormat="1" applyFont="1" applyFill="1" applyBorder="1" applyAlignment="1">
      <alignment horizontal="center" vertical="center"/>
    </xf>
    <xf numFmtId="265" fontId="324" fillId="0" borderId="0" xfId="16678" applyNumberFormat="1"/>
    <xf numFmtId="327" fontId="249" fillId="0" borderId="0" xfId="3010" applyNumberFormat="1" applyFont="1" applyFill="1" applyAlignment="1">
      <alignment vertical="center"/>
    </xf>
    <xf numFmtId="329" fontId="318" fillId="0" borderId="0" xfId="24797" applyNumberFormat="1" applyFont="1" applyFill="1" applyBorder="1" applyAlignment="1">
      <alignment horizontal="right" wrapText="1"/>
    </xf>
    <xf numFmtId="0" fontId="318" fillId="0" borderId="0" xfId="2979" applyFont="1" applyFill="1" applyBorder="1" applyAlignment="1">
      <alignment horizontal="right"/>
    </xf>
    <xf numFmtId="325" fontId="319" fillId="0" borderId="71" xfId="2979" applyNumberFormat="1" applyFont="1" applyFill="1" applyBorder="1" applyAlignment="1">
      <alignment horizontal="right"/>
    </xf>
    <xf numFmtId="0" fontId="319" fillId="0" borderId="71" xfId="3010" applyFont="1" applyBorder="1" applyAlignment="1">
      <alignment horizontal="right"/>
    </xf>
    <xf numFmtId="0" fontId="318" fillId="0" borderId="71" xfId="3010" applyFont="1" applyFill="1" applyBorder="1" applyAlignment="1">
      <alignment horizontal="right"/>
    </xf>
    <xf numFmtId="0" fontId="318" fillId="61" borderId="71" xfId="24800" applyFont="1" applyFill="1" applyBorder="1" applyAlignment="1">
      <alignment horizontal="right" wrapText="1"/>
    </xf>
    <xf numFmtId="0" fontId="378" fillId="0" borderId="0" xfId="3010" applyFont="1" applyFill="1" applyBorder="1" applyAlignment="1">
      <alignment horizontal="right" vertical="center"/>
    </xf>
    <xf numFmtId="0" fontId="249" fillId="0" borderId="0" xfId="2988" applyFont="1" applyFill="1" applyBorder="1" applyAlignment="1"/>
    <xf numFmtId="332" fontId="319" fillId="0" borderId="71" xfId="0" applyNumberFormat="1" applyFont="1" applyFill="1" applyBorder="1" applyAlignment="1">
      <alignment horizontal="right" wrapText="1"/>
    </xf>
    <xf numFmtId="0" fontId="318" fillId="0" borderId="0" xfId="3010" applyFont="1" applyFill="1" applyAlignment="1">
      <alignment horizontal="right" wrapText="1"/>
    </xf>
    <xf numFmtId="0" fontId="318" fillId="55" borderId="0" xfId="2988" applyFont="1" applyFill="1" applyBorder="1" applyAlignment="1">
      <alignment horizontal="right" wrapText="1"/>
    </xf>
    <xf numFmtId="9" fontId="249" fillId="0" borderId="70" xfId="3010" applyNumberFormat="1" applyFont="1" applyFill="1" applyBorder="1" applyAlignment="1">
      <alignment horizontal="right" vertical="center"/>
    </xf>
    <xf numFmtId="349" fontId="249" fillId="54" borderId="71" xfId="3010" applyNumberFormat="1" applyFont="1" applyFill="1" applyBorder="1" applyAlignment="1">
      <alignment horizontal="right" vertical="center" wrapText="1"/>
    </xf>
    <xf numFmtId="0" fontId="325" fillId="0" borderId="0" xfId="3010" applyFont="1" applyBorder="1" applyAlignment="1">
      <alignment vertical="center"/>
    </xf>
    <xf numFmtId="0" fontId="322" fillId="0" borderId="109" xfId="17255" applyFont="1" applyFill="1" applyBorder="1" applyAlignment="1">
      <alignment wrapText="1"/>
    </xf>
    <xf numFmtId="1" fontId="249" fillId="0" borderId="0" xfId="3010" applyNumberFormat="1" applyFont="1" applyFill="1" applyBorder="1" applyAlignment="1">
      <alignment vertical="center"/>
    </xf>
    <xf numFmtId="347" fontId="320" fillId="0" borderId="0" xfId="0" applyNumberFormat="1" applyFont="1" applyFill="1" applyBorder="1" applyAlignment="1">
      <alignment horizontal="right" vertical="center" wrapText="1"/>
    </xf>
    <xf numFmtId="168" fontId="249" fillId="55" borderId="0" xfId="20981" applyNumberFormat="1" applyFont="1" applyFill="1" applyBorder="1" applyAlignment="1">
      <alignment horizontal="right" vertical="center" wrapText="1"/>
    </xf>
    <xf numFmtId="332" fontId="321" fillId="0" borderId="0" xfId="0" applyNumberFormat="1" applyFont="1" applyFill="1" applyBorder="1" applyAlignment="1">
      <alignment horizontal="right" vertical="center" wrapText="1"/>
    </xf>
    <xf numFmtId="168" fontId="249" fillId="0" borderId="0" xfId="9365" applyNumberFormat="1" applyFont="1" applyFill="1" applyBorder="1" applyAlignment="1">
      <alignment horizontal="right" vertical="center" wrapText="1"/>
    </xf>
    <xf numFmtId="0" fontId="249" fillId="127" borderId="0" xfId="3010" applyFont="1" applyFill="1" applyAlignment="1">
      <alignment vertical="center"/>
    </xf>
    <xf numFmtId="0" fontId="379" fillId="0" borderId="0" xfId="15472" applyFont="1" applyBorder="1" applyAlignment="1">
      <alignment vertical="center"/>
    </xf>
    <xf numFmtId="0" fontId="251" fillId="61" borderId="0" xfId="3010" applyFont="1" applyFill="1" applyAlignment="1">
      <alignment vertical="center"/>
    </xf>
    <xf numFmtId="0" fontId="318" fillId="61" borderId="0" xfId="24800" applyFont="1" applyFill="1" applyAlignment="1">
      <alignment horizontal="right" wrapText="1"/>
    </xf>
    <xf numFmtId="331" fontId="321" fillId="0" borderId="0" xfId="3010" applyNumberFormat="1" applyFont="1" applyFill="1" applyBorder="1" applyAlignment="1">
      <alignment horizontal="right" vertical="center"/>
    </xf>
    <xf numFmtId="332" fontId="249" fillId="54" borderId="110" xfId="0" applyNumberFormat="1" applyFont="1" applyFill="1" applyBorder="1" applyAlignment="1">
      <alignment horizontal="right" vertical="center" wrapText="1"/>
    </xf>
    <xf numFmtId="332" fontId="251" fillId="54" borderId="111" xfId="0" applyNumberFormat="1" applyFont="1" applyFill="1" applyBorder="1" applyAlignment="1">
      <alignment horizontal="right" vertical="center" wrapText="1"/>
    </xf>
    <xf numFmtId="351" fontId="249" fillId="0" borderId="0" xfId="2988" applyNumberFormat="1" applyFont="1" applyFill="1" applyBorder="1" applyAlignment="1">
      <alignment horizontal="right" vertical="center" wrapText="1"/>
    </xf>
    <xf numFmtId="234" fontId="249" fillId="54" borderId="0" xfId="24794" applyNumberFormat="1" applyFont="1" applyFill="1" applyBorder="1" applyAlignment="1">
      <alignment horizontal="right" vertical="center" wrapText="1"/>
    </xf>
    <xf numFmtId="168" fontId="251" fillId="0" borderId="70" xfId="3010" applyNumberFormat="1" applyFont="1" applyFill="1" applyBorder="1" applyAlignment="1">
      <alignment vertical="center"/>
    </xf>
    <xf numFmtId="332" fontId="249" fillId="54" borderId="106" xfId="3010" applyNumberFormat="1" applyFont="1" applyFill="1" applyBorder="1" applyAlignment="1">
      <alignment horizontal="right" vertical="center" wrapText="1"/>
    </xf>
    <xf numFmtId="325" fontId="249" fillId="54" borderId="0" xfId="3010" applyNumberFormat="1" applyFont="1" applyFill="1" applyAlignment="1">
      <alignment horizontal="right" vertical="center" wrapText="1"/>
    </xf>
    <xf numFmtId="356" fontId="249" fillId="54" borderId="0" xfId="3010" applyNumberFormat="1" applyFont="1" applyFill="1" applyBorder="1" applyAlignment="1">
      <alignment horizontal="right" vertical="center"/>
    </xf>
    <xf numFmtId="330" fontId="249" fillId="54" borderId="0" xfId="3010" applyNumberFormat="1" applyFont="1" applyFill="1" applyBorder="1" applyAlignment="1">
      <alignment horizontal="right" vertical="center"/>
    </xf>
    <xf numFmtId="169" fontId="249" fillId="54" borderId="70" xfId="24776" applyNumberFormat="1" applyFont="1" applyFill="1" applyBorder="1" applyAlignment="1">
      <alignment horizontal="right" vertical="center" wrapText="1"/>
    </xf>
    <xf numFmtId="347" fontId="249" fillId="54" borderId="0" xfId="0" applyNumberFormat="1" applyFont="1" applyFill="1" applyBorder="1" applyAlignment="1">
      <alignment horizontal="right" vertical="center" wrapText="1"/>
    </xf>
    <xf numFmtId="168" fontId="249" fillId="128" borderId="106" xfId="3010" applyNumberFormat="1" applyFont="1" applyFill="1" applyBorder="1" applyAlignment="1">
      <alignment horizontal="right" vertical="center" wrapText="1"/>
    </xf>
    <xf numFmtId="168" fontId="249" fillId="128" borderId="0" xfId="3010" applyNumberFormat="1" applyFont="1" applyFill="1" applyBorder="1" applyAlignment="1">
      <alignment horizontal="right" vertical="center" wrapText="1"/>
    </xf>
    <xf numFmtId="168" fontId="249" fillId="126" borderId="71" xfId="3010" applyNumberFormat="1" applyFont="1" applyFill="1" applyBorder="1" applyAlignment="1">
      <alignment horizontal="right" vertical="center"/>
    </xf>
    <xf numFmtId="168" fontId="251" fillId="126" borderId="70" xfId="3010" applyNumberFormat="1" applyFont="1" applyFill="1" applyBorder="1" applyAlignment="1">
      <alignment horizontal="right" vertical="center"/>
    </xf>
    <xf numFmtId="168" fontId="249" fillId="126" borderId="0" xfId="3010" applyNumberFormat="1" applyFont="1" applyFill="1" applyBorder="1" applyAlignment="1">
      <alignment horizontal="right" vertical="center"/>
    </xf>
    <xf numFmtId="351" fontId="249" fillId="126" borderId="70" xfId="2988" applyNumberFormat="1" applyFont="1" applyFill="1" applyBorder="1" applyAlignment="1">
      <alignment horizontal="right" vertical="center" wrapText="1"/>
    </xf>
    <xf numFmtId="351" fontId="249" fillId="126" borderId="0" xfId="2988" applyNumberFormat="1" applyFont="1" applyFill="1" applyBorder="1" applyAlignment="1">
      <alignment horizontal="right" vertical="center" wrapText="1"/>
    </xf>
    <xf numFmtId="168" fontId="249" fillId="126" borderId="71" xfId="2988" applyNumberFormat="1" applyFont="1" applyFill="1" applyBorder="1" applyAlignment="1">
      <alignment vertical="center" wrapText="1"/>
    </xf>
    <xf numFmtId="168" fontId="251" fillId="126" borderId="70" xfId="2988" applyNumberFormat="1" applyFont="1" applyFill="1" applyBorder="1" applyAlignment="1">
      <alignment vertical="center" wrapText="1"/>
    </xf>
    <xf numFmtId="168" fontId="249" fillId="126" borderId="0" xfId="2988" applyNumberFormat="1" applyFont="1" applyFill="1" applyBorder="1" applyAlignment="1">
      <alignment vertical="center" wrapText="1"/>
    </xf>
    <xf numFmtId="168" fontId="249" fillId="126" borderId="71" xfId="2988" applyNumberFormat="1" applyFont="1" applyFill="1" applyBorder="1" applyAlignment="1">
      <alignment horizontal="right" vertical="center"/>
    </xf>
    <xf numFmtId="168" fontId="251" fillId="126" borderId="70" xfId="3010" applyNumberFormat="1" applyFont="1" applyFill="1" applyBorder="1" applyAlignment="1">
      <alignment vertical="center"/>
    </xf>
    <xf numFmtId="325" fontId="249" fillId="126" borderId="71" xfId="15472" applyNumberFormat="1" applyFont="1" applyFill="1" applyBorder="1" applyAlignment="1">
      <alignment horizontal="right" vertical="center" wrapText="1"/>
    </xf>
    <xf numFmtId="325" fontId="251" fillId="126" borderId="70" xfId="15472" applyNumberFormat="1" applyFont="1" applyFill="1" applyBorder="1" applyAlignment="1">
      <alignment horizontal="right" vertical="center" wrapText="1"/>
    </xf>
    <xf numFmtId="325" fontId="249" fillId="126" borderId="70" xfId="15472" applyNumberFormat="1" applyFont="1" applyFill="1" applyBorder="1" applyAlignment="1">
      <alignment horizontal="right" vertical="center" wrapText="1"/>
    </xf>
    <xf numFmtId="325" fontId="249" fillId="126" borderId="71" xfId="15472" applyNumberFormat="1" applyFont="1" applyFill="1" applyBorder="1" applyAlignment="1">
      <alignment horizontal="right"/>
    </xf>
    <xf numFmtId="325" fontId="251" fillId="126" borderId="70" xfId="15472" applyNumberFormat="1" applyFont="1" applyFill="1" applyBorder="1" applyAlignment="1">
      <alignment horizontal="right" vertical="center"/>
    </xf>
    <xf numFmtId="168" fontId="249" fillId="126" borderId="70" xfId="3010" applyNumberFormat="1" applyFont="1" applyFill="1" applyBorder="1" applyAlignment="1">
      <alignment vertical="center"/>
    </xf>
    <xf numFmtId="168" fontId="249" fillId="126" borderId="0" xfId="3010" applyNumberFormat="1" applyFont="1" applyFill="1" applyBorder="1" applyAlignment="1">
      <alignment vertical="center"/>
    </xf>
    <xf numFmtId="168" fontId="251" fillId="126" borderId="70" xfId="15472" applyNumberFormat="1" applyFont="1" applyFill="1" applyBorder="1" applyAlignment="1">
      <alignment horizontal="right" vertical="center" wrapText="1"/>
    </xf>
    <xf numFmtId="332" fontId="249" fillId="126" borderId="0" xfId="0" applyNumberFormat="1" applyFont="1" applyFill="1" applyBorder="1" applyAlignment="1">
      <alignment horizontal="right" vertical="center" wrapText="1"/>
    </xf>
    <xf numFmtId="357" fontId="249" fillId="58" borderId="0" xfId="3010" applyNumberFormat="1" applyFont="1" applyFill="1" applyBorder="1" applyAlignment="1">
      <alignment horizontal="center" vertical="center"/>
    </xf>
    <xf numFmtId="9" fontId="249" fillId="54" borderId="70" xfId="3010" applyNumberFormat="1" applyFont="1" applyFill="1" applyBorder="1" applyAlignment="1">
      <alignment horizontal="right" vertical="center" wrapText="1"/>
    </xf>
    <xf numFmtId="9" fontId="249" fillId="0" borderId="0" xfId="2988" applyNumberFormat="1" applyFont="1" applyFill="1" applyBorder="1" applyAlignment="1">
      <alignment horizontal="right" vertical="center" wrapText="1"/>
    </xf>
    <xf numFmtId="0" fontId="376" fillId="0" borderId="0" xfId="3010" applyFont="1" applyFill="1" applyAlignment="1">
      <alignment horizontal="center" vertical="center" wrapText="1"/>
    </xf>
    <xf numFmtId="0" fontId="319" fillId="0" borderId="71" xfId="2988" applyFont="1" applyFill="1" applyBorder="1" applyAlignment="1">
      <alignment horizontal="center" wrapText="1"/>
    </xf>
    <xf numFmtId="0" fontId="322" fillId="0" borderId="71" xfId="2988" applyFont="1" applyFill="1" applyBorder="1" applyAlignment="1">
      <alignment vertical="center" wrapText="1"/>
    </xf>
    <xf numFmtId="0" fontId="371" fillId="0" borderId="0" xfId="3010" applyFont="1" applyFill="1" applyAlignment="1">
      <alignment horizontal="left" vertical="center"/>
    </xf>
    <xf numFmtId="0" fontId="371" fillId="0" borderId="0" xfId="3010" applyFont="1" applyFill="1" applyAlignment="1">
      <alignment vertical="center"/>
    </xf>
    <xf numFmtId="0" fontId="380" fillId="0" borderId="0" xfId="3010" applyFont="1" applyFill="1" applyAlignment="1">
      <alignment horizontal="left" vertical="center"/>
    </xf>
    <xf numFmtId="0" fontId="381" fillId="0" borderId="0" xfId="3010" applyFont="1" applyFill="1" applyAlignment="1">
      <alignment horizontal="left" vertical="center"/>
    </xf>
    <xf numFmtId="0" fontId="380" fillId="0" borderId="0" xfId="3010" applyFont="1" applyFill="1" applyBorder="1" applyAlignment="1">
      <alignment horizontal="left" vertical="center"/>
    </xf>
    <xf numFmtId="0" fontId="380" fillId="5" borderId="0" xfId="3010" applyFont="1" applyFill="1" applyAlignment="1">
      <alignment horizontal="left" vertical="center"/>
    </xf>
    <xf numFmtId="0" fontId="380" fillId="0" borderId="0" xfId="3010" applyFont="1" applyFill="1" applyAlignment="1">
      <alignment vertical="center"/>
    </xf>
    <xf numFmtId="0" fontId="382" fillId="0" borderId="0" xfId="0" applyFont="1" applyAlignment="1"/>
    <xf numFmtId="0" fontId="382" fillId="0" borderId="0" xfId="0" applyFont="1" applyAlignment="1">
      <alignment vertical="center"/>
    </xf>
    <xf numFmtId="0" fontId="382" fillId="129" borderId="0" xfId="0" applyFont="1" applyFill="1" applyAlignment="1">
      <alignment vertical="center"/>
    </xf>
    <xf numFmtId="0" fontId="0" fillId="0" borderId="0" xfId="0" applyFont="1" applyAlignment="1"/>
    <xf numFmtId="0" fontId="383" fillId="129" borderId="0" xfId="0" applyFont="1" applyFill="1" applyAlignment="1">
      <alignment horizontal="left" vertical="center" indent="1"/>
    </xf>
    <xf numFmtId="0" fontId="382" fillId="59" borderId="0" xfId="0" applyFont="1" applyFill="1" applyAlignment="1">
      <alignment vertical="center"/>
    </xf>
    <xf numFmtId="0" fontId="384" fillId="0" borderId="0" xfId="0" applyFont="1" applyAlignment="1"/>
    <xf numFmtId="168" fontId="378" fillId="130" borderId="0" xfId="0" applyNumberFormat="1" applyFont="1" applyFill="1" applyBorder="1" applyAlignment="1">
      <alignment horizontal="center" vertical="center" wrapText="1"/>
    </xf>
    <xf numFmtId="0" fontId="318" fillId="0" borderId="0" xfId="2988" applyFont="1" applyFill="1" applyBorder="1" applyAlignment="1">
      <alignment horizontal="left" wrapText="1"/>
    </xf>
    <xf numFmtId="0" fontId="318" fillId="0" borderId="0" xfId="3010" applyFont="1" applyFill="1" applyAlignment="1">
      <alignment vertical="center" wrapText="1"/>
    </xf>
    <xf numFmtId="0" fontId="183" fillId="126" borderId="0" xfId="0" applyFont="1" applyFill="1" applyAlignment="1"/>
    <xf numFmtId="168" fontId="378" fillId="131" borderId="0" xfId="0" applyNumberFormat="1" applyFont="1" applyFill="1" applyBorder="1" applyAlignment="1">
      <alignment horizontal="center" vertical="center" wrapText="1"/>
    </xf>
    <xf numFmtId="0" fontId="41" fillId="0" borderId="0" xfId="0" applyFont="1" applyAlignment="1"/>
    <xf numFmtId="0" fontId="0" fillId="130" borderId="0" xfId="0" applyFont="1" applyFill="1" applyAlignment="1">
      <alignment horizontal="center"/>
    </xf>
    <xf numFmtId="0" fontId="0" fillId="131" borderId="0" xfId="0" applyFont="1" applyFill="1" applyAlignment="1">
      <alignment horizontal="center"/>
    </xf>
    <xf numFmtId="168" fontId="384" fillId="0" borderId="0" xfId="0" applyNumberFormat="1" applyFont="1" applyAlignment="1">
      <alignment horizontal="center"/>
    </xf>
    <xf numFmtId="0" fontId="41" fillId="0" borderId="0" xfId="0" applyFont="1" applyAlignment="1">
      <alignment horizontal="right"/>
    </xf>
    <xf numFmtId="0" fontId="376" fillId="0" borderId="0" xfId="3010" applyFont="1" applyFill="1" applyAlignment="1">
      <alignment horizontal="centerContinuous" vertical="center" wrapText="1"/>
    </xf>
    <xf numFmtId="323" fontId="382" fillId="132" borderId="0" xfId="3077" applyNumberFormat="1" applyFont="1" applyFill="1" applyBorder="1" applyAlignment="1">
      <alignment horizontal="center" vertical="center"/>
    </xf>
    <xf numFmtId="328" fontId="382" fillId="132" borderId="0" xfId="3077" applyNumberFormat="1" applyFont="1" applyFill="1" applyBorder="1" applyAlignment="1">
      <alignment horizontal="center" vertical="center"/>
    </xf>
    <xf numFmtId="0" fontId="0" fillId="132" borderId="0" xfId="0" applyFont="1" applyFill="1" applyAlignment="1"/>
    <xf numFmtId="0" fontId="318" fillId="0" borderId="0" xfId="3010" applyFont="1" applyFill="1" applyAlignment="1">
      <alignment vertical="center"/>
    </xf>
    <xf numFmtId="328" fontId="378" fillId="132" borderId="0" xfId="0" applyNumberFormat="1" applyFont="1" applyFill="1" applyBorder="1" applyAlignment="1">
      <alignment horizontal="center" vertical="center" wrapText="1"/>
    </xf>
    <xf numFmtId="359" fontId="382" fillId="132" borderId="0" xfId="3077" applyNumberFormat="1" applyFont="1" applyFill="1" applyBorder="1" applyAlignment="1">
      <alignment horizontal="center" vertical="center"/>
    </xf>
    <xf numFmtId="0" fontId="100" fillId="0" borderId="0" xfId="0" applyFont="1" applyAlignment="1"/>
    <xf numFmtId="168" fontId="378" fillId="130" borderId="112" xfId="0" applyNumberFormat="1" applyFont="1" applyFill="1" applyBorder="1" applyAlignment="1">
      <alignment horizontal="center" vertical="center" wrapText="1"/>
    </xf>
    <xf numFmtId="168" fontId="378" fillId="130" borderId="113" xfId="0" applyNumberFormat="1" applyFont="1" applyFill="1" applyBorder="1" applyAlignment="1">
      <alignment horizontal="center" vertical="center" wrapText="1"/>
    </xf>
    <xf numFmtId="168" fontId="378" fillId="131" borderId="113" xfId="0" applyNumberFormat="1" applyFont="1" applyFill="1" applyBorder="1" applyAlignment="1">
      <alignment horizontal="center" vertical="center" wrapText="1"/>
    </xf>
    <xf numFmtId="323" fontId="382" fillId="130" borderId="113" xfId="3077" applyNumberFormat="1" applyFont="1" applyFill="1" applyBorder="1" applyAlignment="1">
      <alignment horizontal="center" vertical="center"/>
    </xf>
    <xf numFmtId="323" fontId="382" fillId="131" borderId="113" xfId="3077" applyNumberFormat="1" applyFont="1" applyFill="1" applyBorder="1" applyAlignment="1">
      <alignment horizontal="center" vertical="center"/>
    </xf>
    <xf numFmtId="328" fontId="382" fillId="130" borderId="113" xfId="3077" applyNumberFormat="1" applyFont="1" applyFill="1" applyBorder="1" applyAlignment="1">
      <alignment horizontal="center" vertical="center"/>
    </xf>
    <xf numFmtId="328" fontId="382" fillId="131" borderId="113" xfId="3077" applyNumberFormat="1" applyFont="1" applyFill="1" applyBorder="1" applyAlignment="1">
      <alignment horizontal="center" vertical="center"/>
    </xf>
    <xf numFmtId="0" fontId="0" fillId="131" borderId="113" xfId="0" applyFont="1" applyFill="1" applyBorder="1" applyAlignment="1"/>
    <xf numFmtId="0" fontId="0" fillId="0" borderId="113" xfId="0" applyFont="1" applyBorder="1" applyAlignment="1"/>
    <xf numFmtId="168" fontId="378" fillId="130" borderId="114" xfId="0" applyNumberFormat="1" applyFont="1" applyFill="1" applyBorder="1" applyAlignment="1">
      <alignment horizontal="center" vertical="center" wrapText="1"/>
    </xf>
    <xf numFmtId="168" fontId="378" fillId="130" borderId="115" xfId="0" applyNumberFormat="1" applyFont="1" applyFill="1" applyBorder="1" applyAlignment="1">
      <alignment horizontal="center" vertical="center" wrapText="1"/>
    </xf>
    <xf numFmtId="168" fontId="378" fillId="131" borderId="115" xfId="0" applyNumberFormat="1" applyFont="1" applyFill="1" applyBorder="1" applyAlignment="1">
      <alignment horizontal="center" vertical="center" wrapText="1"/>
    </xf>
    <xf numFmtId="323" fontId="382" fillId="130" borderId="115" xfId="3077" applyNumberFormat="1" applyFont="1" applyFill="1" applyBorder="1" applyAlignment="1">
      <alignment horizontal="center" vertical="center"/>
    </xf>
    <xf numFmtId="323" fontId="382" fillId="131" borderId="115" xfId="3077" applyNumberFormat="1" applyFont="1" applyFill="1" applyBorder="1" applyAlignment="1">
      <alignment horizontal="center" vertical="center"/>
    </xf>
    <xf numFmtId="328" fontId="382" fillId="130" borderId="115" xfId="3077" applyNumberFormat="1" applyFont="1" applyFill="1" applyBorder="1" applyAlignment="1">
      <alignment horizontal="center" vertical="center"/>
    </xf>
    <xf numFmtId="328" fontId="382" fillId="131" borderId="115" xfId="3077" applyNumberFormat="1" applyFont="1" applyFill="1" applyBorder="1" applyAlignment="1">
      <alignment horizontal="center" vertical="center"/>
    </xf>
    <xf numFmtId="0" fontId="0" fillId="131" borderId="115" xfId="0" applyFont="1" applyFill="1" applyBorder="1" applyAlignment="1"/>
    <xf numFmtId="0" fontId="385" fillId="133" borderId="0" xfId="3010" applyFont="1" applyFill="1" applyAlignment="1">
      <alignment vertical="center" wrapText="1"/>
    </xf>
    <xf numFmtId="0" fontId="385" fillId="133" borderId="0" xfId="3010" applyFont="1" applyFill="1" applyAlignment="1">
      <alignment horizontal="centerContinuous" vertical="center" wrapText="1"/>
    </xf>
    <xf numFmtId="0" fontId="385" fillId="133" borderId="71" xfId="2988" applyFont="1" applyFill="1" applyBorder="1" applyAlignment="1">
      <alignment vertical="center" wrapText="1"/>
    </xf>
    <xf numFmtId="0" fontId="385" fillId="133" borderId="71" xfId="2988" applyFont="1" applyFill="1" applyBorder="1" applyAlignment="1">
      <alignment horizontal="center" wrapText="1"/>
    </xf>
    <xf numFmtId="0" fontId="385" fillId="133" borderId="0" xfId="3010" applyFont="1" applyFill="1" applyAlignment="1">
      <alignment horizontal="center" vertical="center" wrapText="1"/>
    </xf>
    <xf numFmtId="9" fontId="0" fillId="0" borderId="0" xfId="0" applyNumberFormat="1" applyFont="1" applyAlignment="1"/>
    <xf numFmtId="325" fontId="325" fillId="0" borderId="0" xfId="2979" applyNumberFormat="1" applyFont="1" applyFill="1" applyBorder="1" applyAlignment="1">
      <alignment horizontal="left" vertical="center" wrapText="1"/>
    </xf>
    <xf numFmtId="168" fontId="249" fillId="55" borderId="0" xfId="0" applyNumberFormat="1" applyFont="1" applyFill="1" applyAlignment="1">
      <alignment horizontal="right" vertical="center" wrapText="1"/>
    </xf>
    <xf numFmtId="168" fontId="251" fillId="55" borderId="70" xfId="0" applyNumberFormat="1" applyFont="1" applyFill="1" applyBorder="1" applyAlignment="1">
      <alignment horizontal="right" vertical="center" wrapText="1"/>
    </xf>
    <xf numFmtId="0" fontId="321" fillId="61" borderId="0" xfId="0" applyFont="1" applyFill="1" applyBorder="1" applyAlignment="1">
      <alignment vertical="center" wrapText="1"/>
    </xf>
    <xf numFmtId="168" fontId="251" fillId="55" borderId="0" xfId="0" applyNumberFormat="1" applyFont="1" applyFill="1" applyBorder="1" applyAlignment="1">
      <alignment horizontal="right" vertical="center" wrapText="1"/>
    </xf>
    <xf numFmtId="168" fontId="0" fillId="0" borderId="0" xfId="0" applyNumberFormat="1" applyFont="1" applyAlignment="1"/>
    <xf numFmtId="1" fontId="0" fillId="0" borderId="0" xfId="0" applyNumberFormat="1" applyFont="1" applyAlignment="1"/>
    <xf numFmtId="9" fontId="0" fillId="0" borderId="0" xfId="1" applyFont="1" applyAlignment="1"/>
    <xf numFmtId="0" fontId="382" fillId="126" borderId="0" xfId="0" applyFont="1" applyFill="1" applyAlignment="1">
      <alignment vertical="center"/>
    </xf>
    <xf numFmtId="169" fontId="0" fillId="0" borderId="0" xfId="0" applyNumberFormat="1" applyFont="1" applyAlignment="1"/>
    <xf numFmtId="168" fontId="320" fillId="0" borderId="70" xfId="24789" applyNumberFormat="1" applyFont="1" applyFill="1" applyBorder="1" applyAlignment="1">
      <alignment horizontal="right" vertical="center" wrapText="1"/>
    </xf>
    <xf numFmtId="348" fontId="249" fillId="0" borderId="70" xfId="3010" applyNumberFormat="1" applyFont="1" applyFill="1" applyBorder="1" applyAlignment="1">
      <alignment horizontal="right" vertical="center"/>
    </xf>
    <xf numFmtId="168" fontId="320" fillId="0" borderId="71" xfId="24789" applyNumberFormat="1" applyFont="1" applyFill="1" applyBorder="1" applyAlignment="1">
      <alignment horizontal="right" vertical="center" wrapText="1"/>
    </xf>
    <xf numFmtId="168" fontId="321" fillId="0" borderId="70" xfId="24789" applyNumberFormat="1" applyFont="1" applyFill="1" applyBorder="1" applyAlignment="1">
      <alignment horizontal="right" vertical="center" wrapText="1"/>
    </xf>
    <xf numFmtId="168" fontId="320" fillId="0" borderId="71" xfId="24790" applyNumberFormat="1" applyFont="1" applyFill="1" applyBorder="1" applyAlignment="1">
      <alignment horizontal="right" vertical="center" wrapText="1"/>
    </xf>
    <xf numFmtId="168" fontId="321" fillId="0" borderId="70" xfId="24791" applyNumberFormat="1" applyFont="1" applyFill="1" applyBorder="1" applyAlignment="1">
      <alignment horizontal="right" vertical="center" wrapText="1"/>
    </xf>
    <xf numFmtId="168" fontId="320" fillId="0" borderId="71" xfId="24791" applyNumberFormat="1" applyFont="1" applyFill="1" applyBorder="1" applyAlignment="1">
      <alignment horizontal="right" vertical="center" wrapText="1"/>
    </xf>
    <xf numFmtId="168" fontId="321" fillId="0" borderId="70" xfId="24792" applyNumberFormat="1" applyFont="1" applyFill="1" applyBorder="1" applyAlignment="1">
      <alignment horizontal="right" vertical="center" wrapText="1"/>
    </xf>
    <xf numFmtId="168" fontId="320" fillId="0" borderId="71" xfId="24792" applyNumberFormat="1" applyFont="1" applyFill="1" applyBorder="1" applyAlignment="1">
      <alignment horizontal="right" vertical="center" wrapText="1"/>
    </xf>
    <xf numFmtId="168" fontId="320" fillId="0" borderId="0" xfId="24792" applyNumberFormat="1" applyFont="1" applyFill="1" applyBorder="1" applyAlignment="1">
      <alignment horizontal="right" vertical="center" wrapText="1"/>
    </xf>
    <xf numFmtId="325" fontId="251" fillId="0" borderId="0" xfId="2979" applyNumberFormat="1" applyFont="1" applyFill="1" applyBorder="1" applyAlignment="1">
      <alignment horizontal="right" vertical="center"/>
    </xf>
    <xf numFmtId="168" fontId="249" fillId="0" borderId="0" xfId="2979" applyNumberFormat="1" applyFont="1" applyFill="1" applyBorder="1" applyAlignment="1">
      <alignment horizontal="right" vertical="center" wrapText="1"/>
    </xf>
    <xf numFmtId="168" fontId="249" fillId="0" borderId="71" xfId="2979" applyNumberFormat="1" applyFont="1" applyFill="1" applyBorder="1" applyAlignment="1">
      <alignment horizontal="right" vertical="center" wrapText="1"/>
    </xf>
    <xf numFmtId="330" fontId="320" fillId="0" borderId="0" xfId="24793" applyNumberFormat="1" applyFont="1" applyFill="1" applyBorder="1" applyAlignment="1">
      <alignment horizontal="right" vertical="center" wrapText="1"/>
    </xf>
    <xf numFmtId="9" fontId="320" fillId="0" borderId="0" xfId="24793" applyFont="1" applyFill="1" applyBorder="1" applyAlignment="1">
      <alignment horizontal="right" vertical="center" wrapText="1"/>
    </xf>
    <xf numFmtId="1" fontId="249" fillId="54" borderId="0" xfId="24793" applyNumberFormat="1" applyFont="1" applyFill="1" applyBorder="1" applyAlignment="1">
      <alignment horizontal="right" vertical="center" wrapText="1"/>
    </xf>
    <xf numFmtId="1" fontId="249" fillId="0" borderId="0" xfId="24793" applyNumberFormat="1" applyFont="1" applyFill="1" applyBorder="1" applyAlignment="1">
      <alignment horizontal="right" vertical="center" wrapText="1"/>
    </xf>
    <xf numFmtId="324" fontId="249" fillId="54" borderId="0" xfId="2979" applyNumberFormat="1" applyFont="1" applyFill="1" applyBorder="1" applyAlignment="1">
      <alignment horizontal="right" vertical="center" wrapText="1"/>
    </xf>
    <xf numFmtId="324" fontId="249" fillId="0" borderId="0" xfId="2979" applyNumberFormat="1" applyFont="1" applyFill="1" applyBorder="1" applyAlignment="1">
      <alignment horizontal="right" vertical="center" wrapText="1"/>
    </xf>
    <xf numFmtId="329" fontId="318" fillId="0" borderId="0" xfId="24797" applyNumberFormat="1" applyFont="1" applyFill="1" applyBorder="1" applyAlignment="1">
      <alignment horizontal="right" wrapText="1"/>
    </xf>
    <xf numFmtId="324" fontId="318" fillId="0" borderId="0" xfId="2979" applyNumberFormat="1" applyFont="1" applyFill="1" applyBorder="1" applyAlignment="1">
      <alignment horizontal="right" wrapText="1"/>
    </xf>
    <xf numFmtId="0" fontId="319" fillId="0" borderId="102" xfId="3010" applyFont="1" applyFill="1" applyBorder="1" applyAlignment="1">
      <alignment horizontal="right"/>
    </xf>
    <xf numFmtId="327" fontId="249" fillId="54" borderId="0" xfId="2979" applyNumberFormat="1" applyFont="1" applyFill="1" applyBorder="1" applyAlignment="1">
      <alignment horizontal="right" vertical="center" wrapText="1"/>
    </xf>
    <xf numFmtId="327" fontId="249" fillId="0" borderId="0" xfId="2979" applyNumberFormat="1" applyFont="1" applyFill="1" applyBorder="1" applyAlignment="1">
      <alignment horizontal="right" vertical="center" wrapText="1"/>
    </xf>
    <xf numFmtId="323" fontId="249" fillId="54" borderId="0" xfId="3077" applyNumberFormat="1" applyFont="1" applyFill="1" applyBorder="1" applyAlignment="1">
      <alignment horizontal="right" vertical="center"/>
    </xf>
    <xf numFmtId="323" fontId="249" fillId="0" borderId="0" xfId="3077" applyNumberFormat="1" applyFont="1" applyFill="1" applyBorder="1" applyAlignment="1">
      <alignment horizontal="right" vertical="center"/>
    </xf>
    <xf numFmtId="332" fontId="249" fillId="54" borderId="0" xfId="2979" applyNumberFormat="1" applyFont="1" applyFill="1" applyBorder="1" applyAlignment="1">
      <alignment horizontal="right" vertical="center" wrapText="1"/>
    </xf>
    <xf numFmtId="332" fontId="249" fillId="0" borderId="0" xfId="2979" applyNumberFormat="1" applyFont="1" applyFill="1" applyBorder="1" applyAlignment="1">
      <alignment horizontal="right" vertical="center" wrapText="1"/>
    </xf>
    <xf numFmtId="169" fontId="249" fillId="0" borderId="0" xfId="24799" quotePrefix="1" applyNumberFormat="1" applyFont="1" applyFill="1" applyBorder="1" applyAlignment="1">
      <alignment horizontal="right" vertical="center" wrapText="1"/>
    </xf>
    <xf numFmtId="169" fontId="249" fillId="0" borderId="0" xfId="3010" applyNumberFormat="1" applyFont="1" applyFill="1" applyBorder="1" applyAlignment="1">
      <alignment horizontal="right" vertical="center"/>
    </xf>
    <xf numFmtId="347" fontId="249" fillId="0" borderId="0" xfId="2979" applyNumberFormat="1" applyFont="1" applyFill="1" applyBorder="1" applyAlignment="1">
      <alignment horizontal="right" vertical="center" wrapText="1"/>
    </xf>
    <xf numFmtId="0" fontId="319" fillId="0" borderId="102" xfId="3010" applyFont="1" applyFill="1" applyBorder="1" applyAlignment="1">
      <alignment horizontal="right" vertical="center"/>
    </xf>
    <xf numFmtId="329" fontId="321" fillId="0" borderId="71" xfId="24797" applyNumberFormat="1" applyFont="1" applyFill="1" applyBorder="1" applyAlignment="1">
      <alignment horizontal="right" vertical="center" wrapText="1"/>
    </xf>
    <xf numFmtId="324" fontId="251" fillId="0" borderId="71" xfId="2979" applyNumberFormat="1" applyFont="1" applyFill="1" applyBorder="1" applyAlignment="1">
      <alignment horizontal="right" vertical="center" wrapText="1"/>
    </xf>
    <xf numFmtId="328" fontId="249" fillId="0" borderId="0" xfId="2979" applyNumberFormat="1" applyFont="1" applyFill="1" applyBorder="1" applyAlignment="1">
      <alignment horizontal="right" vertical="center" wrapText="1"/>
    </xf>
    <xf numFmtId="168" fontId="249" fillId="0" borderId="70" xfId="9365" applyNumberFormat="1" applyFont="1" applyFill="1" applyBorder="1" applyAlignment="1">
      <alignment horizontal="right" vertical="center" wrapText="1"/>
    </xf>
    <xf numFmtId="168" fontId="249" fillId="55" borderId="70" xfId="9365" applyNumberFormat="1" applyFont="1" applyFill="1" applyBorder="1" applyAlignment="1">
      <alignment horizontal="right" vertical="center" wrapText="1"/>
    </xf>
    <xf numFmtId="168" fontId="249" fillId="54" borderId="70" xfId="10672" applyNumberFormat="1" applyFont="1" applyFill="1" applyBorder="1" applyAlignment="1">
      <alignment horizontal="right" vertical="center" wrapText="1"/>
    </xf>
    <xf numFmtId="168" fontId="251" fillId="54" borderId="70" xfId="24807" applyNumberFormat="1" applyFont="1" applyFill="1" applyBorder="1" applyAlignment="1">
      <alignment horizontal="right" vertical="center" wrapText="1"/>
    </xf>
    <xf numFmtId="168" fontId="249" fillId="54" borderId="71" xfId="24807" applyNumberFormat="1" applyFont="1" applyFill="1" applyBorder="1" applyAlignment="1">
      <alignment horizontal="right" vertical="center" wrapText="1"/>
    </xf>
    <xf numFmtId="168" fontId="249" fillId="54" borderId="0" xfId="24807" applyNumberFormat="1" applyFont="1" applyFill="1" applyAlignment="1">
      <alignment horizontal="right" vertical="center" wrapText="1"/>
    </xf>
    <xf numFmtId="168" fontId="249" fillId="54" borderId="0" xfId="24807" applyNumberFormat="1" applyFont="1" applyFill="1" applyBorder="1" applyAlignment="1">
      <alignment horizontal="right" vertical="center" wrapText="1"/>
    </xf>
    <xf numFmtId="332" fontId="249" fillId="0" borderId="70" xfId="24808" applyNumberFormat="1" applyFont="1" applyFill="1" applyBorder="1" applyAlignment="1">
      <alignment horizontal="right" vertical="center" wrapText="1"/>
    </xf>
    <xf numFmtId="332" fontId="249" fillId="54" borderId="0" xfId="24808" applyNumberFormat="1" applyFont="1" applyFill="1" applyBorder="1" applyAlignment="1">
      <alignment horizontal="right" vertical="center" wrapText="1"/>
    </xf>
    <xf numFmtId="332" fontId="249" fillId="0" borderId="0" xfId="24808" applyNumberFormat="1" applyFont="1" applyFill="1" applyBorder="1" applyAlignment="1">
      <alignment horizontal="right" vertical="center" wrapText="1"/>
    </xf>
    <xf numFmtId="9" fontId="249" fillId="0" borderId="0" xfId="24808" applyNumberFormat="1" applyFont="1" applyFill="1" applyBorder="1" applyAlignment="1">
      <alignment horizontal="right" vertical="center" wrapText="1"/>
    </xf>
    <xf numFmtId="332" fontId="249" fillId="54" borderId="0" xfId="24803" applyNumberFormat="1" applyFont="1" applyFill="1" applyBorder="1" applyAlignment="1">
      <alignment horizontal="right" vertical="center" wrapText="1"/>
    </xf>
    <xf numFmtId="332" fontId="249" fillId="0" borderId="0" xfId="24803" applyNumberFormat="1" applyFont="1" applyFill="1" applyBorder="1" applyAlignment="1">
      <alignment horizontal="right" vertical="center" wrapText="1"/>
    </xf>
    <xf numFmtId="10" fontId="249" fillId="54" borderId="0" xfId="17250" applyNumberFormat="1" applyFont="1" applyFill="1" applyBorder="1" applyAlignment="1">
      <alignment horizontal="right" vertical="center" wrapText="1"/>
    </xf>
    <xf numFmtId="10" fontId="249" fillId="0" borderId="0" xfId="17250" applyNumberFormat="1" applyFont="1" applyFill="1" applyBorder="1" applyAlignment="1">
      <alignment horizontal="right" vertical="center" wrapText="1"/>
    </xf>
    <xf numFmtId="168" fontId="249" fillId="0" borderId="70" xfId="24807" applyNumberFormat="1" applyFont="1" applyFill="1" applyBorder="1" applyAlignment="1">
      <alignment horizontal="right" vertical="center" wrapText="1"/>
    </xf>
    <xf numFmtId="334" fontId="249" fillId="55" borderId="0" xfId="3010" applyNumberFormat="1" applyFont="1" applyFill="1" applyBorder="1" applyAlignment="1">
      <alignment vertical="center" wrapText="1"/>
    </xf>
    <xf numFmtId="334" fontId="249" fillId="55" borderId="71" xfId="3010" applyNumberFormat="1" applyFont="1" applyFill="1" applyBorder="1" applyAlignment="1">
      <alignment vertical="center" wrapText="1"/>
    </xf>
    <xf numFmtId="332" fontId="249" fillId="0" borderId="71" xfId="24807" applyNumberFormat="1" applyFont="1" applyFill="1" applyBorder="1" applyAlignment="1">
      <alignment horizontal="right" vertical="center" wrapText="1"/>
    </xf>
    <xf numFmtId="332" fontId="251" fillId="0" borderId="70" xfId="24807" applyNumberFormat="1" applyFont="1" applyFill="1" applyBorder="1" applyAlignment="1">
      <alignment horizontal="right" vertical="center" wrapText="1"/>
    </xf>
    <xf numFmtId="168" fontId="249" fillId="0" borderId="0" xfId="10672" applyNumberFormat="1" applyFont="1" applyFill="1" applyBorder="1" applyAlignment="1">
      <alignment horizontal="right" vertical="center" wrapText="1"/>
    </xf>
    <xf numFmtId="168" fontId="251" fillId="0" borderId="70" xfId="24807" applyNumberFormat="1" applyFont="1" applyFill="1" applyBorder="1" applyAlignment="1">
      <alignment horizontal="right" vertical="center" wrapText="1"/>
    </xf>
    <xf numFmtId="168" fontId="249" fillId="0" borderId="71" xfId="24807" applyNumberFormat="1" applyFont="1" applyFill="1" applyBorder="1" applyAlignment="1">
      <alignment horizontal="right" vertical="center" wrapText="1"/>
    </xf>
    <xf numFmtId="168" fontId="249" fillId="0" borderId="0" xfId="24807" applyNumberFormat="1" applyFont="1" applyFill="1" applyAlignment="1">
      <alignment horizontal="right" vertical="center" wrapText="1"/>
    </xf>
    <xf numFmtId="168" fontId="249" fillId="0" borderId="0" xfId="24807" applyNumberFormat="1" applyFont="1" applyFill="1" applyBorder="1" applyAlignment="1">
      <alignment horizontal="right" vertical="center" wrapText="1"/>
    </xf>
    <xf numFmtId="335" fontId="249" fillId="0" borderId="0" xfId="2988" applyNumberFormat="1" applyFont="1" applyFill="1" applyBorder="1" applyAlignment="1">
      <alignment horizontal="right" vertical="center" wrapText="1"/>
    </xf>
    <xf numFmtId="0" fontId="365" fillId="0" borderId="71" xfId="2988" applyFont="1" applyFill="1" applyBorder="1" applyAlignment="1">
      <alignment vertical="center" wrapText="1"/>
    </xf>
    <xf numFmtId="168" fontId="319" fillId="0" borderId="71" xfId="24807" applyNumberFormat="1" applyFont="1" applyFill="1" applyBorder="1" applyAlignment="1">
      <alignment horizontal="right" wrapText="1"/>
    </xf>
    <xf numFmtId="332" fontId="249" fillId="0" borderId="70" xfId="24807" applyNumberFormat="1" applyFont="1" applyFill="1" applyBorder="1" applyAlignment="1">
      <alignment horizontal="right" vertical="center" wrapText="1"/>
    </xf>
    <xf numFmtId="332" fontId="249" fillId="0" borderId="0" xfId="24807" applyNumberFormat="1" applyFont="1" applyFill="1" applyBorder="1" applyAlignment="1">
      <alignment horizontal="right" vertical="center" wrapText="1"/>
    </xf>
    <xf numFmtId="168" fontId="249" fillId="55" borderId="0" xfId="9338" applyNumberFormat="1" applyFont="1" applyFill="1" applyBorder="1" applyAlignment="1">
      <alignment horizontal="right" vertical="center" wrapText="1"/>
    </xf>
    <xf numFmtId="168" fontId="249" fillId="54" borderId="70" xfId="9338" applyNumberFormat="1" applyFont="1" applyFill="1" applyBorder="1" applyAlignment="1">
      <alignment horizontal="right" vertical="center" wrapText="1"/>
    </xf>
    <xf numFmtId="168" fontId="249" fillId="0" borderId="70" xfId="10672" applyNumberFormat="1" applyFont="1" applyFill="1" applyBorder="1" applyAlignment="1">
      <alignment horizontal="right" vertical="center" wrapText="1"/>
    </xf>
    <xf numFmtId="168" fontId="249" fillId="55" borderId="70" xfId="9281" applyNumberFormat="1" applyFont="1" applyFill="1" applyBorder="1" applyAlignment="1">
      <alignment horizontal="right" vertical="center" wrapText="1"/>
    </xf>
    <xf numFmtId="168" fontId="249" fillId="54" borderId="0" xfId="9338" applyNumberFormat="1" applyFont="1" applyFill="1" applyBorder="1" applyAlignment="1">
      <alignment horizontal="right" vertical="center" wrapText="1"/>
    </xf>
    <xf numFmtId="168" fontId="249" fillId="55" borderId="0" xfId="9281" applyNumberFormat="1" applyFont="1" applyFill="1" applyBorder="1" applyAlignment="1">
      <alignment horizontal="right" vertical="center" wrapText="1"/>
    </xf>
    <xf numFmtId="168" fontId="249" fillId="54" borderId="95" xfId="2988" applyNumberFormat="1" applyFont="1" applyFill="1" applyBorder="1" applyAlignment="1">
      <alignment horizontal="right" vertical="center"/>
    </xf>
    <xf numFmtId="168" fontId="249" fillId="0" borderId="95" xfId="2988" applyNumberFormat="1" applyFont="1" applyFill="1" applyBorder="1" applyAlignment="1">
      <alignment horizontal="right" vertical="center" wrapText="1"/>
    </xf>
    <xf numFmtId="168" fontId="249" fillId="55" borderId="116" xfId="2988" applyNumberFormat="1" applyFont="1" applyFill="1" applyBorder="1" applyAlignment="1">
      <alignment horizontal="right" vertical="center" wrapText="1"/>
    </xf>
    <xf numFmtId="168" fontId="249" fillId="54" borderId="116" xfId="2988" applyNumberFormat="1" applyFont="1" applyFill="1" applyBorder="1" applyAlignment="1">
      <alignment horizontal="right" vertical="center" wrapText="1"/>
    </xf>
    <xf numFmtId="168" fontId="249" fillId="0" borderId="116" xfId="2988" applyNumberFormat="1" applyFont="1" applyFill="1" applyBorder="1" applyAlignment="1">
      <alignment horizontal="right" vertical="center" wrapText="1"/>
    </xf>
    <xf numFmtId="168" fontId="251" fillId="0" borderId="103" xfId="24807" applyNumberFormat="1" applyFont="1" applyFill="1" applyBorder="1" applyAlignment="1">
      <alignment horizontal="right" vertical="center" wrapText="1"/>
    </xf>
    <xf numFmtId="168" fontId="249" fillId="0" borderId="95" xfId="24807" applyNumberFormat="1" applyFont="1" applyFill="1" applyBorder="1" applyAlignment="1">
      <alignment horizontal="right" vertical="center" wrapText="1"/>
    </xf>
    <xf numFmtId="332" fontId="249" fillId="0" borderId="95" xfId="24807" applyNumberFormat="1" applyFont="1" applyFill="1" applyBorder="1" applyAlignment="1">
      <alignment horizontal="right" vertical="center" wrapText="1"/>
    </xf>
    <xf numFmtId="332" fontId="251" fillId="0" borderId="103" xfId="24807" applyNumberFormat="1" applyFont="1" applyFill="1" applyBorder="1" applyAlignment="1">
      <alignment horizontal="right" vertical="center" wrapText="1"/>
    </xf>
    <xf numFmtId="9" fontId="249" fillId="0" borderId="0" xfId="24807" applyNumberFormat="1" applyFont="1" applyFill="1" applyBorder="1" applyAlignment="1">
      <alignment horizontal="right" vertical="center" wrapText="1"/>
    </xf>
    <xf numFmtId="335" fontId="249" fillId="54" borderId="0" xfId="2988" applyNumberFormat="1" applyFont="1" applyFill="1" applyBorder="1" applyAlignment="1">
      <alignment horizontal="right" vertical="center" wrapText="1"/>
    </xf>
    <xf numFmtId="335" fontId="249" fillId="55" borderId="0" xfId="2988" applyNumberFormat="1" applyFont="1" applyFill="1" applyBorder="1" applyAlignment="1">
      <alignment horizontal="right" vertical="center" wrapText="1"/>
    </xf>
    <xf numFmtId="0" fontId="374" fillId="0" borderId="0" xfId="2988" applyFont="1" applyFill="1" applyBorder="1" applyAlignment="1">
      <alignment vertical="center" wrapText="1"/>
    </xf>
    <xf numFmtId="330" fontId="374" fillId="0" borderId="0" xfId="2988" applyNumberFormat="1" applyFont="1" applyFill="1" applyBorder="1" applyAlignment="1">
      <alignment horizontal="right" vertical="center" wrapText="1"/>
    </xf>
    <xf numFmtId="168" fontId="249" fillId="54" borderId="70" xfId="2988" applyNumberFormat="1" applyFont="1" applyFill="1" applyBorder="1" applyAlignment="1">
      <alignment horizontal="right" vertical="center" wrapText="1"/>
    </xf>
    <xf numFmtId="168" fontId="249" fillId="55" borderId="0" xfId="2988" applyNumberFormat="1" applyFont="1" applyFill="1" applyBorder="1" applyAlignment="1">
      <alignment horizontal="right" vertical="center" wrapText="1"/>
    </xf>
    <xf numFmtId="168" fontId="249" fillId="0" borderId="70" xfId="2988" applyNumberFormat="1" applyFont="1" applyFill="1" applyBorder="1" applyAlignment="1">
      <alignment horizontal="right" vertical="center" wrapText="1"/>
    </xf>
    <xf numFmtId="168" fontId="249" fillId="55" borderId="70" xfId="2988" applyNumberFormat="1" applyFont="1" applyFill="1" applyBorder="1" applyAlignment="1">
      <alignment horizontal="right" vertical="center" wrapText="1"/>
    </xf>
    <xf numFmtId="168" fontId="249" fillId="54" borderId="0" xfId="2988" applyNumberFormat="1" applyFont="1" applyFill="1" applyBorder="1" applyAlignment="1">
      <alignment horizontal="right" vertical="center" wrapText="1"/>
    </xf>
    <xf numFmtId="0" fontId="365" fillId="0" borderId="0" xfId="2988" applyFont="1" applyFill="1" applyBorder="1" applyAlignment="1">
      <alignment vertical="center" wrapText="1"/>
    </xf>
    <xf numFmtId="0" fontId="319" fillId="55" borderId="0" xfId="2988" applyFont="1" applyFill="1" applyBorder="1" applyAlignment="1">
      <alignment horizontal="right" wrapText="1"/>
    </xf>
    <xf numFmtId="168" fontId="251" fillId="54" borderId="70" xfId="2988" applyNumberFormat="1" applyFont="1" applyFill="1" applyBorder="1" applyAlignment="1">
      <alignment horizontal="right" vertical="center" wrapText="1"/>
    </xf>
    <xf numFmtId="168" fontId="251" fillId="0" borderId="0" xfId="2988" applyNumberFormat="1" applyFont="1" applyFill="1" applyBorder="1" applyAlignment="1">
      <alignment vertical="center" wrapText="1"/>
    </xf>
    <xf numFmtId="168" fontId="251" fillId="0" borderId="70" xfId="2988" applyNumberFormat="1" applyFont="1" applyFill="1" applyBorder="1" applyAlignment="1">
      <alignment horizontal="right" vertical="center" wrapText="1"/>
    </xf>
    <xf numFmtId="168" fontId="251" fillId="55" borderId="70" xfId="2988" applyNumberFormat="1" applyFont="1" applyFill="1" applyBorder="1" applyAlignment="1">
      <alignment horizontal="right" vertical="center" wrapText="1"/>
    </xf>
    <xf numFmtId="342" fontId="249" fillId="54" borderId="70" xfId="2988" applyNumberFormat="1" applyFont="1" applyFill="1" applyBorder="1" applyAlignment="1">
      <alignment horizontal="right" vertical="center" wrapText="1"/>
    </xf>
    <xf numFmtId="0" fontId="249" fillId="0" borderId="0" xfId="2988" applyFont="1" applyFill="1" applyBorder="1" applyAlignment="1">
      <alignment horizontal="right" vertical="center" wrapText="1"/>
    </xf>
    <xf numFmtId="341" fontId="249" fillId="0" borderId="70" xfId="2988" applyNumberFormat="1" applyFont="1" applyFill="1" applyBorder="1" applyAlignment="1">
      <alignment horizontal="right" vertical="center" wrapText="1"/>
    </xf>
    <xf numFmtId="342" fontId="249" fillId="0" borderId="70" xfId="2988" applyNumberFormat="1" applyFont="1" applyFill="1" applyBorder="1" applyAlignment="1">
      <alignment horizontal="right" vertical="center" wrapText="1"/>
    </xf>
    <xf numFmtId="342" fontId="249" fillId="54" borderId="70" xfId="2988" applyNumberFormat="1" applyFont="1" applyFill="1" applyBorder="1" applyAlignment="1">
      <alignment vertical="center" wrapText="1"/>
    </xf>
    <xf numFmtId="342" fontId="249" fillId="54" borderId="0" xfId="2988" applyNumberFormat="1" applyFont="1" applyFill="1" applyBorder="1" applyAlignment="1">
      <alignment horizontal="right" vertical="center" wrapText="1"/>
    </xf>
    <xf numFmtId="341" fontId="249" fillId="0" borderId="0" xfId="2988" applyNumberFormat="1" applyFont="1" applyFill="1" applyBorder="1" applyAlignment="1">
      <alignment horizontal="right" vertical="center" wrapText="1"/>
    </xf>
    <xf numFmtId="332" fontId="249" fillId="54" borderId="71" xfId="2988" applyNumberFormat="1" applyFont="1" applyFill="1" applyBorder="1" applyAlignment="1">
      <alignment vertical="center" wrapText="1"/>
    </xf>
    <xf numFmtId="332" fontId="249" fillId="0" borderId="0" xfId="2988" applyNumberFormat="1" applyFont="1" applyFill="1" applyBorder="1" applyAlignment="1">
      <alignment vertical="center" wrapText="1"/>
    </xf>
    <xf numFmtId="332" fontId="249" fillId="0" borderId="71" xfId="2988" applyNumberFormat="1" applyFont="1" applyFill="1" applyBorder="1" applyAlignment="1">
      <alignment vertical="center" wrapText="1"/>
    </xf>
    <xf numFmtId="332" fontId="249" fillId="55" borderId="71" xfId="2988" applyNumberFormat="1" applyFont="1" applyFill="1" applyBorder="1" applyAlignment="1">
      <alignment vertical="center" wrapText="1"/>
    </xf>
    <xf numFmtId="332" fontId="249" fillId="0" borderId="71" xfId="2988" applyNumberFormat="1" applyFont="1" applyFill="1" applyBorder="1" applyAlignment="1">
      <alignment horizontal="right" vertical="center" wrapText="1"/>
    </xf>
    <xf numFmtId="332" fontId="249" fillId="55" borderId="71" xfId="2988" applyNumberFormat="1" applyFont="1" applyFill="1" applyBorder="1" applyAlignment="1">
      <alignment horizontal="right" vertical="center" wrapText="1"/>
    </xf>
    <xf numFmtId="342" fontId="251" fillId="54" borderId="70" xfId="2988" applyNumberFormat="1" applyFont="1" applyFill="1" applyBorder="1" applyAlignment="1">
      <alignment vertical="center" wrapText="1"/>
    </xf>
    <xf numFmtId="342" fontId="251" fillId="0" borderId="0" xfId="2988" applyNumberFormat="1" applyFont="1" applyFill="1" applyBorder="1" applyAlignment="1">
      <alignment vertical="center" wrapText="1"/>
    </xf>
    <xf numFmtId="342" fontId="251" fillId="0" borderId="70" xfId="2988" applyNumberFormat="1" applyFont="1" applyFill="1" applyBorder="1" applyAlignment="1">
      <alignment vertical="center" wrapText="1"/>
    </xf>
    <xf numFmtId="342" fontId="251" fillId="55" borderId="70" xfId="2988" applyNumberFormat="1" applyFont="1" applyFill="1" applyBorder="1" applyAlignment="1">
      <alignment vertical="center" wrapText="1"/>
    </xf>
    <xf numFmtId="342" fontId="249" fillId="54" borderId="0" xfId="2988" applyNumberFormat="1" applyFont="1" applyFill="1" applyBorder="1" applyAlignment="1">
      <alignment vertical="center" wrapText="1"/>
    </xf>
    <xf numFmtId="342" fontId="249" fillId="0" borderId="0" xfId="2988" applyNumberFormat="1" applyFont="1" applyFill="1" applyBorder="1" applyAlignment="1">
      <alignment vertical="center" wrapText="1"/>
    </xf>
    <xf numFmtId="342" fontId="249" fillId="55" borderId="0" xfId="2988" applyNumberFormat="1" applyFont="1" applyFill="1" applyBorder="1" applyAlignment="1">
      <alignment vertical="center" wrapText="1"/>
    </xf>
    <xf numFmtId="332" fontId="249" fillId="54" borderId="0" xfId="2988" applyNumberFormat="1" applyFont="1" applyFill="1" applyBorder="1" applyAlignment="1">
      <alignment horizontal="right" vertical="center" wrapText="1"/>
    </xf>
    <xf numFmtId="342" fontId="249" fillId="0" borderId="0" xfId="2988" applyNumberFormat="1" applyFont="1" applyFill="1" applyBorder="1" applyAlignment="1">
      <alignment horizontal="right" vertical="center" wrapText="1"/>
    </xf>
    <xf numFmtId="332" fontId="249" fillId="55" borderId="0" xfId="8938" applyNumberFormat="1" applyFont="1" applyFill="1" applyBorder="1" applyAlignment="1">
      <alignment horizontal="right" vertical="center" wrapText="1"/>
    </xf>
    <xf numFmtId="328" fontId="249" fillId="54" borderId="0" xfId="2988" applyNumberFormat="1" applyFont="1" applyFill="1" applyBorder="1" applyAlignment="1">
      <alignment vertical="center" wrapText="1"/>
    </xf>
    <xf numFmtId="328" fontId="249" fillId="0" borderId="0" xfId="2988" applyNumberFormat="1" applyFont="1" applyFill="1" applyBorder="1" applyAlignment="1">
      <alignment horizontal="right" vertical="center" wrapText="1"/>
    </xf>
    <xf numFmtId="328" fontId="249" fillId="0" borderId="0" xfId="2988" applyNumberFormat="1" applyFont="1" applyFill="1" applyBorder="1" applyAlignment="1">
      <alignment vertical="center" wrapText="1"/>
    </xf>
    <xf numFmtId="328" fontId="249" fillId="55" borderId="0" xfId="2988" applyNumberFormat="1" applyFont="1" applyFill="1" applyBorder="1" applyAlignment="1">
      <alignment horizontal="right" vertical="center" wrapText="1"/>
    </xf>
    <xf numFmtId="328" fontId="249" fillId="54" borderId="0" xfId="2988" applyNumberFormat="1" applyFont="1" applyFill="1" applyBorder="1" applyAlignment="1">
      <alignment horizontal="right" vertical="center" wrapText="1"/>
    </xf>
    <xf numFmtId="330" fontId="249" fillId="54" borderId="0" xfId="2988" applyNumberFormat="1" applyFont="1" applyFill="1" applyBorder="1" applyAlignment="1">
      <alignment horizontal="right" vertical="center" wrapText="1"/>
    </xf>
    <xf numFmtId="330" fontId="249" fillId="55" borderId="0" xfId="2988" applyNumberFormat="1" applyFont="1" applyFill="1" applyBorder="1" applyAlignment="1">
      <alignment horizontal="right" vertical="center" wrapText="1"/>
    </xf>
    <xf numFmtId="330" fontId="249" fillId="0" borderId="0" xfId="2988" applyNumberFormat="1" applyFont="1" applyFill="1" applyBorder="1" applyAlignment="1">
      <alignment horizontal="right" vertical="center" wrapText="1"/>
    </xf>
    <xf numFmtId="331" fontId="249" fillId="54" borderId="0" xfId="2988" applyNumberFormat="1" applyFont="1" applyFill="1" applyBorder="1" applyAlignment="1">
      <alignment horizontal="right" vertical="center" wrapText="1"/>
    </xf>
    <xf numFmtId="331" fontId="249" fillId="55" borderId="0" xfId="2988" applyNumberFormat="1" applyFont="1" applyFill="1" applyBorder="1" applyAlignment="1">
      <alignment horizontal="right" vertical="center" wrapText="1"/>
    </xf>
    <xf numFmtId="331" fontId="249" fillId="0" borderId="0" xfId="2988" applyNumberFormat="1" applyFont="1" applyFill="1" applyBorder="1" applyAlignment="1">
      <alignment horizontal="right" vertical="center" wrapText="1"/>
    </xf>
    <xf numFmtId="0" fontId="249" fillId="55" borderId="0" xfId="2988" applyFont="1" applyFill="1" applyBorder="1" applyAlignment="1">
      <alignment vertical="center" wrapText="1"/>
    </xf>
    <xf numFmtId="168" fontId="249" fillId="0" borderId="0" xfId="2988" applyNumberFormat="1" applyFont="1" applyFill="1" applyBorder="1" applyAlignment="1">
      <alignment vertical="center" wrapText="1"/>
    </xf>
    <xf numFmtId="168" fontId="249" fillId="54" borderId="70" xfId="2988" applyNumberFormat="1" applyFont="1" applyFill="1" applyBorder="1" applyAlignment="1">
      <alignment vertical="center" wrapText="1"/>
    </xf>
    <xf numFmtId="168" fontId="249" fillId="0" borderId="70" xfId="2988" applyNumberFormat="1" applyFont="1" applyFill="1" applyBorder="1" applyAlignment="1">
      <alignment vertical="center" wrapText="1"/>
    </xf>
    <xf numFmtId="168" fontId="249" fillId="55" borderId="70" xfId="2988" applyNumberFormat="1" applyFont="1" applyFill="1" applyBorder="1" applyAlignment="1">
      <alignment vertical="center" wrapText="1"/>
    </xf>
    <xf numFmtId="168" fontId="249" fillId="54" borderId="71" xfId="2988" applyNumberFormat="1" applyFont="1" applyFill="1" applyBorder="1" applyAlignment="1">
      <alignment vertical="center" wrapText="1"/>
    </xf>
    <xf numFmtId="168" fontId="249" fillId="0" borderId="71" xfId="2988" applyNumberFormat="1" applyFont="1" applyFill="1" applyBorder="1" applyAlignment="1">
      <alignment vertical="center" wrapText="1"/>
    </xf>
    <xf numFmtId="168" fontId="249" fillId="55" borderId="71" xfId="2988" applyNumberFormat="1" applyFont="1" applyFill="1" applyBorder="1" applyAlignment="1">
      <alignment vertical="center" wrapText="1"/>
    </xf>
    <xf numFmtId="168" fontId="251" fillId="54" borderId="70" xfId="2988" applyNumberFormat="1" applyFont="1" applyFill="1" applyBorder="1" applyAlignment="1">
      <alignment vertical="center" wrapText="1"/>
    </xf>
    <xf numFmtId="168" fontId="251" fillId="0" borderId="70" xfId="2988" applyNumberFormat="1" applyFont="1" applyFill="1" applyBorder="1" applyAlignment="1">
      <alignment vertical="center" wrapText="1"/>
    </xf>
    <xf numFmtId="168" fontId="251" fillId="55" borderId="70" xfId="2988" applyNumberFormat="1" applyFont="1" applyFill="1" applyBorder="1" applyAlignment="1">
      <alignment vertical="center" wrapText="1"/>
    </xf>
    <xf numFmtId="168" fontId="249" fillId="54" borderId="0" xfId="2988" applyNumberFormat="1" applyFont="1" applyFill="1" applyBorder="1" applyAlignment="1">
      <alignment vertical="center" wrapText="1"/>
    </xf>
    <xf numFmtId="168" fontId="249" fillId="55" borderId="0" xfId="2988" applyNumberFormat="1" applyFont="1" applyFill="1" applyBorder="1" applyAlignment="1">
      <alignment vertical="center" wrapText="1"/>
    </xf>
    <xf numFmtId="332" fontId="320" fillId="55" borderId="0" xfId="8938" applyNumberFormat="1" applyFont="1" applyFill="1" applyBorder="1" applyAlignment="1">
      <alignment horizontal="right" vertical="center" wrapText="1"/>
    </xf>
    <xf numFmtId="168" fontId="251" fillId="55" borderId="0" xfId="2988" applyNumberFormat="1" applyFont="1" applyFill="1" applyBorder="1" applyAlignment="1">
      <alignment vertical="center" wrapText="1"/>
    </xf>
    <xf numFmtId="332" fontId="320" fillId="54" borderId="0" xfId="8938" applyNumberFormat="1" applyFont="1" applyFill="1" applyBorder="1" applyAlignment="1">
      <alignment horizontal="right" vertical="center" wrapText="1"/>
    </xf>
    <xf numFmtId="332" fontId="320" fillId="0" borderId="0" xfId="8938" applyNumberFormat="1" applyFont="1" applyFill="1" applyBorder="1" applyAlignment="1">
      <alignment horizontal="right" vertical="center" wrapText="1"/>
    </xf>
    <xf numFmtId="347" fontId="320" fillId="54" borderId="0" xfId="8938" applyNumberFormat="1" applyFont="1" applyFill="1" applyBorder="1" applyAlignment="1">
      <alignment horizontal="right" vertical="center" wrapText="1"/>
    </xf>
    <xf numFmtId="347" fontId="320" fillId="55" borderId="0" xfId="8938" applyNumberFormat="1" applyFont="1" applyFill="1" applyBorder="1" applyAlignment="1">
      <alignment horizontal="right" vertical="center" wrapText="1"/>
    </xf>
    <xf numFmtId="347" fontId="320" fillId="0" borderId="0" xfId="8938" applyNumberFormat="1" applyFont="1" applyFill="1" applyBorder="1" applyAlignment="1">
      <alignment horizontal="right" vertical="center" wrapText="1"/>
    </xf>
    <xf numFmtId="0" fontId="319" fillId="0" borderId="71" xfId="2988" applyFont="1" applyFill="1" applyBorder="1" applyAlignment="1">
      <alignment horizontal="right" wrapText="1"/>
    </xf>
    <xf numFmtId="0" fontId="319" fillId="55" borderId="71" xfId="2988" applyFont="1" applyFill="1" applyBorder="1" applyAlignment="1">
      <alignment horizontal="right" wrapText="1"/>
    </xf>
    <xf numFmtId="0" fontId="249" fillId="0" borderId="71" xfId="2988" applyFont="1" applyFill="1" applyBorder="1" applyAlignment="1">
      <alignment vertical="center" wrapText="1"/>
    </xf>
    <xf numFmtId="0" fontId="249" fillId="0" borderId="0" xfId="2988" applyFont="1" applyFill="1" applyBorder="1" applyAlignment="1">
      <alignment vertical="center" wrapText="1"/>
    </xf>
    <xf numFmtId="168" fontId="249" fillId="0" borderId="0" xfId="2988" applyNumberFormat="1" applyFont="1" applyFill="1" applyBorder="1" applyAlignment="1">
      <alignment horizontal="right" vertical="center" wrapText="1"/>
    </xf>
    <xf numFmtId="168" fontId="249" fillId="54" borderId="71" xfId="2988" applyNumberFormat="1" applyFont="1" applyFill="1" applyBorder="1" applyAlignment="1">
      <alignment horizontal="right" vertical="center" wrapText="1"/>
    </xf>
    <xf numFmtId="168" fontId="249" fillId="0" borderId="71" xfId="2988" applyNumberFormat="1" applyFont="1" applyFill="1" applyBorder="1" applyAlignment="1">
      <alignment horizontal="right" vertical="center" wrapText="1"/>
    </xf>
    <xf numFmtId="168" fontId="249" fillId="55" borderId="71" xfId="2988" applyNumberFormat="1" applyFont="1" applyFill="1" applyBorder="1" applyAlignment="1">
      <alignment horizontal="right" vertical="center" wrapText="1"/>
    </xf>
    <xf numFmtId="0" fontId="249" fillId="55" borderId="71" xfId="2988" applyFont="1" applyFill="1" applyBorder="1" applyAlignment="1">
      <alignment vertical="center" wrapText="1"/>
    </xf>
    <xf numFmtId="168" fontId="249" fillId="55" borderId="70" xfId="10767" applyNumberFormat="1" applyFont="1" applyFill="1" applyBorder="1" applyAlignment="1">
      <alignment horizontal="right" vertical="center" wrapText="1"/>
    </xf>
    <xf numFmtId="168" fontId="249" fillId="0" borderId="70" xfId="9338" applyNumberFormat="1" applyFont="1" applyFill="1" applyBorder="1" applyAlignment="1">
      <alignment horizontal="right" vertical="center" wrapText="1"/>
    </xf>
    <xf numFmtId="0" fontId="251" fillId="0" borderId="0" xfId="2988" applyFont="1" applyFill="1" applyBorder="1" applyAlignment="1">
      <alignment vertical="center" wrapText="1"/>
    </xf>
    <xf numFmtId="168" fontId="251" fillId="0" borderId="0" xfId="10767" applyNumberFormat="1" applyFont="1" applyFill="1" applyBorder="1" applyAlignment="1">
      <alignment vertical="center" wrapText="1"/>
    </xf>
    <xf numFmtId="168" fontId="251" fillId="0" borderId="0" xfId="9338" applyNumberFormat="1" applyFont="1" applyFill="1" applyBorder="1" applyAlignment="1">
      <alignment vertical="center" wrapText="1"/>
    </xf>
    <xf numFmtId="0" fontId="249" fillId="0" borderId="0" xfId="3010" applyFont="1" applyFill="1" applyBorder="1" applyAlignment="1">
      <alignment vertical="center"/>
    </xf>
    <xf numFmtId="0" fontId="249" fillId="55" borderId="0" xfId="3010" applyFont="1" applyFill="1" applyAlignment="1">
      <alignment vertical="center"/>
    </xf>
    <xf numFmtId="0" fontId="249" fillId="0" borderId="0" xfId="3010" applyFont="1" applyFill="1" applyAlignment="1">
      <alignment vertical="center"/>
    </xf>
    <xf numFmtId="325" fontId="311" fillId="54" borderId="70" xfId="15472" applyNumberFormat="1" applyFont="1" applyFill="1" applyBorder="1" applyAlignment="1">
      <alignment horizontal="right" vertical="center" wrapText="1"/>
    </xf>
    <xf numFmtId="325" fontId="311" fillId="54" borderId="71" xfId="15472" applyNumberFormat="1" applyFont="1" applyFill="1" applyBorder="1" applyAlignment="1">
      <alignment horizontal="right" vertical="center" wrapText="1"/>
    </xf>
    <xf numFmtId="168" fontId="368" fillId="54" borderId="70" xfId="15472" applyNumberFormat="1" applyFont="1" applyFill="1" applyBorder="1" applyAlignment="1">
      <alignment horizontal="right" vertical="center" wrapText="1"/>
    </xf>
    <xf numFmtId="0" fontId="319" fillId="0" borderId="71" xfId="3010" applyFont="1" applyFill="1" applyBorder="1" applyAlignment="1">
      <alignment horizontal="right"/>
    </xf>
    <xf numFmtId="0" fontId="319" fillId="0" borderId="0" xfId="3010" applyFont="1" applyFill="1" applyAlignment="1">
      <alignment horizontal="right"/>
    </xf>
    <xf numFmtId="332" fontId="311" fillId="54" borderId="70" xfId="15472" applyNumberFormat="1" applyFont="1" applyFill="1" applyBorder="1" applyAlignment="1">
      <alignment horizontal="right" vertical="center" wrapText="1"/>
    </xf>
    <xf numFmtId="340" fontId="249" fillId="0" borderId="70" xfId="15472" applyNumberFormat="1" applyFont="1" applyFill="1" applyBorder="1" applyAlignment="1">
      <alignment horizontal="right" vertical="center" wrapText="1"/>
    </xf>
    <xf numFmtId="340" fontId="249" fillId="55" borderId="70" xfId="15472" applyNumberFormat="1" applyFont="1" applyFill="1" applyBorder="1" applyAlignment="1">
      <alignment horizontal="right" vertical="center" wrapText="1"/>
    </xf>
    <xf numFmtId="332" fontId="311" fillId="54" borderId="71" xfId="3010" applyNumberFormat="1" applyFont="1" applyFill="1" applyBorder="1" applyAlignment="1">
      <alignment horizontal="right" vertical="center"/>
    </xf>
    <xf numFmtId="168" fontId="368" fillId="0" borderId="71" xfId="15472" applyNumberFormat="1" applyFont="1" applyFill="1" applyBorder="1" applyAlignment="1">
      <alignment horizontal="right" vertical="center" wrapText="1"/>
    </xf>
    <xf numFmtId="323" fontId="368" fillId="54" borderId="70" xfId="15472" applyNumberFormat="1" applyFont="1" applyFill="1" applyBorder="1" applyAlignment="1">
      <alignment horizontal="right" vertical="center" wrapText="1"/>
    </xf>
    <xf numFmtId="0" fontId="311" fillId="0" borderId="0" xfId="3010" applyFont="1" applyFill="1" applyAlignment="1">
      <alignment vertical="center"/>
    </xf>
    <xf numFmtId="206" fontId="249" fillId="0" borderId="0" xfId="3010" applyNumberFormat="1" applyFont="1" applyFill="1" applyAlignment="1">
      <alignment horizontal="right" vertical="center"/>
    </xf>
    <xf numFmtId="169" fontId="251" fillId="0" borderId="0" xfId="15472" applyNumberFormat="1" applyFont="1" applyFill="1" applyBorder="1" applyAlignment="1">
      <alignment horizontal="right" vertical="center" wrapText="1"/>
    </xf>
    <xf numFmtId="169" fontId="251" fillId="0" borderId="70" xfId="15472" applyNumberFormat="1" applyFont="1" applyFill="1" applyBorder="1" applyAlignment="1">
      <alignment horizontal="right" vertical="center" wrapText="1"/>
    </xf>
    <xf numFmtId="343" fontId="249" fillId="0" borderId="0" xfId="15472" applyNumberFormat="1" applyFont="1" applyFill="1" applyBorder="1" applyAlignment="1">
      <alignment horizontal="right" vertical="center" wrapText="1"/>
    </xf>
    <xf numFmtId="343" fontId="249" fillId="54" borderId="70" xfId="15472" applyNumberFormat="1" applyFont="1" applyFill="1" applyBorder="1" applyAlignment="1">
      <alignment horizontal="right" vertical="center" wrapText="1"/>
    </xf>
    <xf numFmtId="343" fontId="249" fillId="55" borderId="70" xfId="15472" applyNumberFormat="1" applyFont="1" applyFill="1" applyBorder="1" applyAlignment="1">
      <alignment horizontal="right" vertical="center" wrapText="1"/>
    </xf>
    <xf numFmtId="343" fontId="249" fillId="0" borderId="70" xfId="15472" applyNumberFormat="1" applyFont="1" applyFill="1" applyBorder="1" applyAlignment="1">
      <alignment horizontal="right" vertical="center" wrapText="1"/>
    </xf>
    <xf numFmtId="358" fontId="249" fillId="0" borderId="71" xfId="3010" applyNumberFormat="1" applyFont="1" applyFill="1" applyBorder="1" applyAlignment="1">
      <alignment horizontal="right" vertical="center"/>
    </xf>
    <xf numFmtId="341" fontId="251" fillId="54" borderId="70" xfId="15472" applyNumberFormat="1" applyFont="1" applyFill="1" applyBorder="1" applyAlignment="1">
      <alignment horizontal="right" vertical="center" wrapText="1"/>
    </xf>
    <xf numFmtId="343" fontId="251" fillId="0" borderId="0" xfId="15472" applyNumberFormat="1" applyFont="1" applyFill="1" applyBorder="1" applyAlignment="1">
      <alignment horizontal="right" vertical="center" wrapText="1"/>
    </xf>
    <xf numFmtId="341" fontId="251" fillId="0" borderId="70" xfId="15472" applyNumberFormat="1" applyFont="1" applyFill="1" applyBorder="1" applyAlignment="1">
      <alignment horizontal="right" vertical="center" wrapText="1"/>
    </xf>
    <xf numFmtId="341" fontId="251" fillId="55" borderId="70" xfId="15472" applyNumberFormat="1" applyFont="1" applyFill="1" applyBorder="1" applyAlignment="1">
      <alignment horizontal="right" vertical="center" wrapText="1"/>
    </xf>
    <xf numFmtId="343" fontId="251" fillId="55" borderId="70" xfId="15472" applyNumberFormat="1" applyFont="1" applyFill="1" applyBorder="1" applyAlignment="1">
      <alignment horizontal="right" vertical="center" wrapText="1"/>
    </xf>
    <xf numFmtId="343" fontId="251" fillId="0" borderId="70" xfId="15472" applyNumberFormat="1" applyFont="1" applyFill="1" applyBorder="1" applyAlignment="1">
      <alignment horizontal="right" vertical="center" wrapText="1"/>
    </xf>
    <xf numFmtId="169" fontId="251" fillId="55" borderId="70" xfId="15472" applyNumberFormat="1" applyFont="1" applyFill="1" applyBorder="1" applyAlignment="1">
      <alignment horizontal="right" vertical="center" wrapText="1"/>
    </xf>
    <xf numFmtId="341" fontId="249" fillId="54" borderId="70" xfId="15472" applyNumberFormat="1" applyFont="1" applyFill="1" applyBorder="1" applyAlignment="1">
      <alignment horizontal="right" vertical="center" wrapText="1"/>
    </xf>
    <xf numFmtId="341" fontId="249" fillId="0" borderId="70" xfId="15472" applyNumberFormat="1" applyFont="1" applyFill="1" applyBorder="1" applyAlignment="1">
      <alignment horizontal="right" vertical="center" wrapText="1"/>
    </xf>
    <xf numFmtId="341" fontId="249" fillId="54" borderId="71" xfId="3010" applyNumberFormat="1" applyFont="1" applyFill="1" applyBorder="1" applyAlignment="1">
      <alignment horizontal="right" vertical="center"/>
    </xf>
    <xf numFmtId="341" fontId="249" fillId="0" borderId="71" xfId="3010" applyNumberFormat="1" applyFont="1" applyFill="1" applyBorder="1" applyAlignment="1">
      <alignment horizontal="right" vertical="center"/>
    </xf>
    <xf numFmtId="169" fontId="251" fillId="54" borderId="70" xfId="15472" applyNumberFormat="1" applyFont="1" applyFill="1" applyBorder="1" applyAlignment="1">
      <alignment horizontal="right" vertical="center" wrapText="1"/>
    </xf>
    <xf numFmtId="279" fontId="249" fillId="0" borderId="70" xfId="15472" applyNumberFormat="1" applyFont="1" applyFill="1" applyBorder="1" applyAlignment="1">
      <alignment horizontal="right" vertical="center" wrapText="1"/>
    </xf>
    <xf numFmtId="49" fontId="251" fillId="0" borderId="0" xfId="15472" applyNumberFormat="1" applyFont="1" applyFill="1" applyBorder="1" applyAlignment="1">
      <alignment horizontal="right" vertical="center" wrapText="1"/>
    </xf>
    <xf numFmtId="355" fontId="251" fillId="0" borderId="70" xfId="15472" applyNumberFormat="1" applyFont="1" applyFill="1" applyBorder="1" applyAlignment="1">
      <alignment horizontal="right" vertical="center" wrapText="1"/>
    </xf>
    <xf numFmtId="168" fontId="366" fillId="0" borderId="0" xfId="15472" applyNumberFormat="1" applyFont="1" applyFill="1" applyBorder="1" applyAlignment="1">
      <alignment horizontal="right" vertical="center" wrapText="1"/>
    </xf>
    <xf numFmtId="332" fontId="249" fillId="55" borderId="70" xfId="15472" applyNumberFormat="1" applyFont="1" applyFill="1" applyBorder="1" applyAlignment="1">
      <alignment horizontal="right" vertical="center" wrapText="1"/>
    </xf>
    <xf numFmtId="206" fontId="249" fillId="54" borderId="71" xfId="3010" applyNumberFormat="1" applyFont="1" applyFill="1" applyBorder="1" applyAlignment="1">
      <alignment horizontal="right" vertical="center"/>
    </xf>
    <xf numFmtId="265" fontId="249" fillId="55" borderId="70" xfId="15472" applyNumberFormat="1" applyFont="1" applyFill="1" applyBorder="1" applyAlignment="1">
      <alignment horizontal="right" vertical="center" wrapText="1"/>
    </xf>
    <xf numFmtId="206" fontId="249" fillId="55" borderId="71" xfId="3010" applyNumberFormat="1" applyFont="1" applyFill="1" applyBorder="1" applyAlignment="1">
      <alignment horizontal="right" vertical="center"/>
    </xf>
    <xf numFmtId="0" fontId="318" fillId="0" borderId="0" xfId="15472" applyFont="1" applyBorder="1" applyAlignment="1">
      <alignment horizontal="right" wrapText="1"/>
    </xf>
    <xf numFmtId="0" fontId="319" fillId="0" borderId="71" xfId="15472" applyFont="1" applyBorder="1" applyAlignment="1">
      <alignment horizontal="right"/>
    </xf>
    <xf numFmtId="0" fontId="319" fillId="0" borderId="0" xfId="15472" applyFont="1" applyBorder="1" applyAlignment="1">
      <alignment horizontal="right" wrapText="1"/>
    </xf>
    <xf numFmtId="0" fontId="319" fillId="0" borderId="71" xfId="15472" applyFont="1" applyBorder="1" applyAlignment="1">
      <alignment horizontal="right" wrapText="1"/>
    </xf>
    <xf numFmtId="325" fontId="249" fillId="0" borderId="0" xfId="15472" applyNumberFormat="1" applyFont="1" applyFill="1" applyBorder="1" applyAlignment="1">
      <alignment horizontal="right" vertical="center" wrapText="1"/>
    </xf>
    <xf numFmtId="325" fontId="249" fillId="55" borderId="70" xfId="15472" applyNumberFormat="1" applyFont="1" applyFill="1" applyBorder="1" applyAlignment="1">
      <alignment horizontal="right" vertical="center" wrapText="1"/>
    </xf>
    <xf numFmtId="325" fontId="249" fillId="0" borderId="70" xfId="15472" applyNumberFormat="1" applyFont="1" applyFill="1" applyBorder="1" applyAlignment="1">
      <alignment horizontal="right" vertical="center" wrapText="1"/>
    </xf>
    <xf numFmtId="325" fontId="249" fillId="54" borderId="70" xfId="15472" applyNumberFormat="1" applyFont="1" applyFill="1" applyBorder="1" applyAlignment="1">
      <alignment horizontal="right" vertical="center" wrapText="1"/>
    </xf>
    <xf numFmtId="325" fontId="249" fillId="55" borderId="71" xfId="15472" applyNumberFormat="1" applyFont="1" applyFill="1" applyBorder="1" applyAlignment="1">
      <alignment horizontal="right" vertical="center" wrapText="1"/>
    </xf>
    <xf numFmtId="325" fontId="249" fillId="0" borderId="71" xfId="15472" applyNumberFormat="1" applyFont="1" applyFill="1" applyBorder="1" applyAlignment="1">
      <alignment horizontal="right" vertical="center" wrapText="1"/>
    </xf>
    <xf numFmtId="325" fontId="249" fillId="54" borderId="71" xfId="15472" applyNumberFormat="1" applyFont="1" applyFill="1" applyBorder="1" applyAlignment="1">
      <alignment horizontal="right" vertical="center" wrapText="1"/>
    </xf>
    <xf numFmtId="325" fontId="251" fillId="0" borderId="0" xfId="15472" applyNumberFormat="1" applyFont="1" applyFill="1" applyBorder="1" applyAlignment="1">
      <alignment horizontal="right" vertical="center" wrapText="1"/>
    </xf>
    <xf numFmtId="325" fontId="251" fillId="55" borderId="70" xfId="15472" applyNumberFormat="1" applyFont="1" applyFill="1" applyBorder="1" applyAlignment="1">
      <alignment horizontal="right" vertical="center" wrapText="1"/>
    </xf>
    <xf numFmtId="325" fontId="251" fillId="0" borderId="70" xfId="15472" applyNumberFormat="1" applyFont="1" applyFill="1" applyBorder="1" applyAlignment="1">
      <alignment horizontal="right" vertical="center" wrapText="1"/>
    </xf>
    <xf numFmtId="325" fontId="251" fillId="54" borderId="70" xfId="15472" applyNumberFormat="1" applyFont="1" applyFill="1" applyBorder="1" applyAlignment="1">
      <alignment horizontal="right" vertical="center" wrapText="1"/>
    </xf>
    <xf numFmtId="325" fontId="251" fillId="54" borderId="70" xfId="15472" applyNumberFormat="1" applyFont="1" applyFill="1" applyBorder="1" applyAlignment="1">
      <alignment horizontal="right" vertical="center"/>
    </xf>
    <xf numFmtId="168" fontId="251" fillId="55" borderId="0" xfId="15472" applyNumberFormat="1" applyFont="1" applyFill="1" applyBorder="1" applyAlignment="1">
      <alignment horizontal="right" vertical="center" wrapText="1"/>
    </xf>
    <xf numFmtId="340" fontId="249" fillId="0" borderId="0" xfId="15472" applyNumberFormat="1" applyFont="1" applyFill="1" applyBorder="1" applyAlignment="1">
      <alignment horizontal="right" vertical="center" wrapText="1"/>
    </xf>
    <xf numFmtId="332" fontId="249" fillId="54" borderId="70" xfId="15472" applyNumberFormat="1" applyFont="1" applyFill="1" applyBorder="1" applyAlignment="1">
      <alignment horizontal="right" vertical="center" wrapText="1"/>
    </xf>
    <xf numFmtId="332" fontId="249" fillId="0" borderId="71" xfId="3010" applyNumberFormat="1" applyFont="1" applyFill="1" applyBorder="1" applyAlignment="1">
      <alignment horizontal="right" vertical="center"/>
    </xf>
    <xf numFmtId="206" fontId="249" fillId="0" borderId="71" xfId="3010" applyNumberFormat="1" applyFont="1" applyFill="1" applyBorder="1" applyAlignment="1">
      <alignment horizontal="right" vertical="center"/>
    </xf>
    <xf numFmtId="340" fontId="251" fillId="0" borderId="0" xfId="15472" applyNumberFormat="1" applyFont="1" applyFill="1" applyBorder="1" applyAlignment="1">
      <alignment horizontal="right" vertical="center" wrapText="1"/>
    </xf>
    <xf numFmtId="332" fontId="251" fillId="55" borderId="70" xfId="15472" applyNumberFormat="1" applyFont="1" applyFill="1" applyBorder="1" applyAlignment="1">
      <alignment horizontal="right" vertical="center" wrapText="1"/>
    </xf>
    <xf numFmtId="340" fontId="251" fillId="0" borderId="70" xfId="15472" applyNumberFormat="1" applyFont="1" applyFill="1" applyBorder="1" applyAlignment="1">
      <alignment horizontal="right" vertical="center" wrapText="1"/>
    </xf>
    <xf numFmtId="332" fontId="251" fillId="54" borderId="70" xfId="15472" applyNumberFormat="1" applyFont="1" applyFill="1" applyBorder="1" applyAlignment="1">
      <alignment horizontal="right" vertical="center" wrapText="1"/>
    </xf>
    <xf numFmtId="340" fontId="251" fillId="55" borderId="70" xfId="15472" applyNumberFormat="1" applyFont="1" applyFill="1" applyBorder="1" applyAlignment="1">
      <alignment horizontal="right" vertical="center" wrapText="1"/>
    </xf>
    <xf numFmtId="168" fontId="251" fillId="55" borderId="71" xfId="15472" applyNumberFormat="1" applyFont="1" applyFill="1" applyBorder="1" applyAlignment="1">
      <alignment horizontal="right" vertical="center" wrapText="1"/>
    </xf>
    <xf numFmtId="168" fontId="251" fillId="0" borderId="71" xfId="15472" applyNumberFormat="1" applyFont="1" applyFill="1" applyBorder="1" applyAlignment="1">
      <alignment horizontal="right" vertical="center" wrapText="1"/>
    </xf>
    <xf numFmtId="323" fontId="251" fillId="55" borderId="70" xfId="15472" applyNumberFormat="1" applyFont="1" applyFill="1" applyBorder="1" applyAlignment="1">
      <alignment horizontal="right" vertical="center" wrapText="1"/>
    </xf>
    <xf numFmtId="323" fontId="251" fillId="54" borderId="70" xfId="15472" applyNumberFormat="1" applyFont="1" applyFill="1" applyBorder="1" applyAlignment="1">
      <alignment horizontal="right" vertical="center" wrapText="1"/>
    </xf>
    <xf numFmtId="323" fontId="251" fillId="0" borderId="70" xfId="15472" applyNumberFormat="1" applyFont="1" applyFill="1" applyBorder="1" applyAlignment="1">
      <alignment horizontal="right" vertical="center" wrapText="1"/>
    </xf>
    <xf numFmtId="0" fontId="319" fillId="0" borderId="0" xfId="3010" applyFont="1" applyFill="1" applyBorder="1" applyAlignment="1">
      <alignment horizontal="right" vertical="center"/>
    </xf>
    <xf numFmtId="0" fontId="319" fillId="0" borderId="71" xfId="3010" applyFont="1" applyFill="1" applyBorder="1" applyAlignment="1">
      <alignment horizontal="right" vertical="center"/>
    </xf>
    <xf numFmtId="0" fontId="319" fillId="0" borderId="0" xfId="3010" applyFont="1" applyFill="1" applyAlignment="1">
      <alignment horizontal="right" vertical="center"/>
    </xf>
    <xf numFmtId="332" fontId="249" fillId="54" borderId="71" xfId="3010" applyNumberFormat="1" applyFont="1" applyFill="1" applyBorder="1" applyAlignment="1">
      <alignment horizontal="right" vertical="center"/>
    </xf>
    <xf numFmtId="340" fontId="251" fillId="54" borderId="70" xfId="15472" applyNumberFormat="1" applyFont="1" applyFill="1" applyBorder="1" applyAlignment="1">
      <alignment horizontal="right" vertical="center" wrapText="1"/>
    </xf>
    <xf numFmtId="332" fontId="249" fillId="0" borderId="70" xfId="15472" applyNumberFormat="1" applyFont="1" applyFill="1" applyBorder="1" applyAlignment="1">
      <alignment horizontal="right" vertical="center" wrapText="1"/>
    </xf>
    <xf numFmtId="265" fontId="249" fillId="0" borderId="70" xfId="15472" applyNumberFormat="1" applyFont="1" applyFill="1" applyBorder="1" applyAlignment="1">
      <alignment horizontal="right" vertical="center" wrapText="1"/>
    </xf>
    <xf numFmtId="332" fontId="251" fillId="0" borderId="70" xfId="15472" applyNumberFormat="1" applyFont="1" applyFill="1" applyBorder="1" applyAlignment="1">
      <alignment horizontal="right" vertical="center" wrapText="1"/>
    </xf>
    <xf numFmtId="323" fontId="251" fillId="0" borderId="0" xfId="15472" applyNumberFormat="1" applyFont="1" applyFill="1" applyBorder="1" applyAlignment="1">
      <alignment horizontal="right" vertical="center" wrapText="1"/>
    </xf>
    <xf numFmtId="265" fontId="319" fillId="0" borderId="71" xfId="15472" applyNumberFormat="1" applyFont="1" applyFill="1" applyBorder="1" applyAlignment="1">
      <alignment horizontal="right" vertical="center" wrapText="1"/>
    </xf>
    <xf numFmtId="168" fontId="249" fillId="0" borderId="0" xfId="3010" applyNumberFormat="1" applyFont="1" applyFill="1" applyBorder="1" applyAlignment="1">
      <alignment vertical="center"/>
    </xf>
    <xf numFmtId="168" fontId="249" fillId="55" borderId="70" xfId="3010" applyNumberFormat="1" applyFont="1" applyFill="1" applyBorder="1" applyAlignment="1">
      <alignment vertical="center"/>
    </xf>
    <xf numFmtId="168" fontId="249" fillId="0" borderId="70" xfId="3010" applyNumberFormat="1" applyFont="1" applyFill="1" applyBorder="1" applyAlignment="1">
      <alignment vertical="center"/>
    </xf>
    <xf numFmtId="168" fontId="249" fillId="54" borderId="70" xfId="3010" applyNumberFormat="1" applyFont="1" applyFill="1" applyBorder="1" applyAlignment="1">
      <alignment vertical="center"/>
    </xf>
    <xf numFmtId="325" fontId="251" fillId="55" borderId="70" xfId="15472" applyNumberFormat="1" applyFont="1" applyFill="1" applyBorder="1" applyAlignment="1">
      <alignment horizontal="right" vertical="center"/>
    </xf>
    <xf numFmtId="168" fontId="249" fillId="55" borderId="71" xfId="3010" applyNumberFormat="1" applyFont="1" applyFill="1" applyBorder="1" applyAlignment="1">
      <alignment vertical="center"/>
    </xf>
    <xf numFmtId="168" fontId="249" fillId="54" borderId="71" xfId="3010" applyNumberFormat="1" applyFont="1" applyFill="1" applyBorder="1" applyAlignment="1">
      <alignment vertical="center"/>
    </xf>
    <xf numFmtId="168" fontId="251" fillId="0" borderId="0" xfId="15472" applyNumberFormat="1" applyFont="1" applyFill="1" applyBorder="1" applyAlignment="1">
      <alignment horizontal="right" vertical="center" wrapText="1"/>
    </xf>
    <xf numFmtId="168" fontId="251" fillId="55" borderId="70" xfId="15472" applyNumberFormat="1" applyFont="1" applyFill="1" applyBorder="1" applyAlignment="1">
      <alignment horizontal="right" vertical="center" wrapText="1"/>
    </xf>
    <xf numFmtId="168" fontId="251" fillId="0" borderId="70" xfId="15472" applyNumberFormat="1" applyFont="1" applyFill="1" applyBorder="1" applyAlignment="1">
      <alignment horizontal="right" vertical="center" wrapText="1"/>
    </xf>
    <xf numFmtId="168" fontId="251" fillId="54" borderId="70" xfId="15472" applyNumberFormat="1" applyFont="1" applyFill="1" applyBorder="1" applyAlignment="1">
      <alignment horizontal="right" vertical="center" wrapText="1"/>
    </xf>
    <xf numFmtId="325" fontId="251" fillId="0" borderId="70" xfId="15472" applyNumberFormat="1" applyFont="1" applyFill="1" applyBorder="1" applyAlignment="1">
      <alignment horizontal="right" vertical="center"/>
    </xf>
    <xf numFmtId="168" fontId="249" fillId="54" borderId="71" xfId="15472" applyNumberFormat="1" applyFont="1" applyFill="1" applyBorder="1" applyAlignment="1">
      <alignment horizontal="right" vertical="center" wrapText="1"/>
    </xf>
    <xf numFmtId="168" fontId="249" fillId="0" borderId="71" xfId="15472" applyNumberFormat="1" applyFont="1" applyFill="1" applyBorder="1" applyAlignment="1">
      <alignment horizontal="right" vertical="center" wrapText="1"/>
    </xf>
    <xf numFmtId="168" fontId="249" fillId="0" borderId="71" xfId="3010" applyNumberFormat="1" applyFont="1" applyFill="1" applyBorder="1" applyAlignment="1">
      <alignment vertical="center"/>
    </xf>
    <xf numFmtId="325" fontId="249" fillId="54" borderId="70" xfId="15472" applyNumberFormat="1" applyFont="1" applyFill="1" applyBorder="1" applyAlignment="1">
      <alignment horizontal="right" vertical="center"/>
    </xf>
    <xf numFmtId="168" fontId="249" fillId="55" borderId="0" xfId="15472" applyNumberFormat="1" applyFont="1" applyFill="1" applyBorder="1" applyAlignment="1">
      <alignment horizontal="right" vertical="center" wrapText="1"/>
    </xf>
    <xf numFmtId="325" fontId="249" fillId="0" borderId="70" xfId="15472" applyNumberFormat="1" applyFont="1" applyFill="1" applyBorder="1" applyAlignment="1">
      <alignment horizontal="right" vertical="center"/>
    </xf>
    <xf numFmtId="325" fontId="249" fillId="55" borderId="70" xfId="15472" applyNumberFormat="1" applyFont="1" applyFill="1" applyBorder="1" applyAlignment="1">
      <alignment horizontal="right" vertical="center"/>
    </xf>
    <xf numFmtId="168" fontId="249" fillId="54" borderId="70" xfId="15472" applyNumberFormat="1" applyFont="1" applyFill="1" applyBorder="1" applyAlignment="1">
      <alignment horizontal="right" vertical="center" wrapText="1"/>
    </xf>
    <xf numFmtId="168" fontId="249" fillId="0" borderId="70" xfId="15472" applyNumberFormat="1" applyFont="1" applyFill="1" applyBorder="1" applyAlignment="1">
      <alignment horizontal="right" vertical="center" wrapText="1"/>
    </xf>
    <xf numFmtId="168" fontId="249" fillId="55" borderId="70" xfId="15472" applyNumberFormat="1" applyFont="1" applyFill="1" applyBorder="1" applyAlignment="1">
      <alignment horizontal="right" vertical="center" wrapText="1"/>
    </xf>
    <xf numFmtId="168" fontId="249" fillId="0" borderId="0" xfId="15472" applyNumberFormat="1" applyFont="1" applyBorder="1" applyAlignment="1">
      <alignment horizontal="right" vertical="center" wrapText="1"/>
    </xf>
    <xf numFmtId="325" fontId="249" fillId="55" borderId="71" xfId="15472" applyNumberFormat="1" applyFont="1" applyFill="1" applyBorder="1" applyAlignment="1">
      <alignment horizontal="right" vertical="center"/>
    </xf>
    <xf numFmtId="168" fontId="249" fillId="0" borderId="71" xfId="15472" applyNumberFormat="1" applyFont="1" applyBorder="1" applyAlignment="1">
      <alignment horizontal="right" vertical="center" wrapText="1"/>
    </xf>
    <xf numFmtId="168" fontId="249" fillId="55" borderId="71" xfId="15472" applyNumberFormat="1" applyFont="1" applyFill="1" applyBorder="1" applyAlignment="1">
      <alignment horizontal="right" vertical="center" wrapText="1"/>
    </xf>
    <xf numFmtId="168" fontId="251" fillId="0" borderId="0" xfId="15472" applyNumberFormat="1" applyFont="1" applyBorder="1" applyAlignment="1">
      <alignment horizontal="right" vertical="center" wrapText="1"/>
    </xf>
    <xf numFmtId="168" fontId="251" fillId="0" borderId="70" xfId="15472" applyNumberFormat="1" applyFont="1" applyBorder="1" applyAlignment="1">
      <alignment horizontal="right" vertical="center" wrapText="1"/>
    </xf>
    <xf numFmtId="0" fontId="251" fillId="0" borderId="0" xfId="15472" applyFont="1" applyBorder="1" applyAlignment="1">
      <alignment horizontal="right" vertical="center"/>
    </xf>
    <xf numFmtId="168" fontId="318" fillId="0" borderId="0" xfId="15472" applyNumberFormat="1" applyFont="1" applyBorder="1" applyAlignment="1">
      <alignment horizontal="right" vertical="center" wrapText="1"/>
    </xf>
    <xf numFmtId="0" fontId="251" fillId="0" borderId="0" xfId="15472" applyFont="1" applyFill="1" applyBorder="1" applyAlignment="1">
      <alignment horizontal="right" vertical="center"/>
    </xf>
    <xf numFmtId="0" fontId="318" fillId="55" borderId="0" xfId="15472" applyFont="1" applyFill="1" applyBorder="1" applyAlignment="1">
      <alignment horizontal="right" vertical="center"/>
    </xf>
    <xf numFmtId="168" fontId="318" fillId="0" borderId="0" xfId="15472" applyNumberFormat="1" applyFont="1" applyFill="1" applyBorder="1" applyAlignment="1">
      <alignment horizontal="right" vertical="center" wrapText="1"/>
    </xf>
    <xf numFmtId="168" fontId="318" fillId="55" borderId="0" xfId="15472" applyNumberFormat="1" applyFont="1" applyFill="1" applyBorder="1" applyAlignment="1">
      <alignment horizontal="right" vertical="center" wrapText="1"/>
    </xf>
    <xf numFmtId="0" fontId="251" fillId="0" borderId="71" xfId="15472" applyFont="1" applyBorder="1" applyAlignment="1">
      <alignment horizontal="right" vertical="center"/>
    </xf>
    <xf numFmtId="0" fontId="251" fillId="0" borderId="71" xfId="15472" applyFont="1" applyFill="1" applyBorder="1" applyAlignment="1">
      <alignment horizontal="right" vertical="center"/>
    </xf>
    <xf numFmtId="0" fontId="318" fillId="55" borderId="71" xfId="15472" applyFont="1" applyFill="1" applyBorder="1" applyAlignment="1">
      <alignment horizontal="right" vertical="center"/>
    </xf>
    <xf numFmtId="168" fontId="318" fillId="0" borderId="71" xfId="15472" applyNumberFormat="1" applyFont="1" applyBorder="1" applyAlignment="1">
      <alignment horizontal="right" vertical="center" wrapText="1"/>
    </xf>
    <xf numFmtId="168" fontId="318" fillId="0" borderId="71" xfId="15472" applyNumberFormat="1" applyFont="1" applyFill="1" applyBorder="1" applyAlignment="1">
      <alignment horizontal="right" vertical="center" wrapText="1"/>
    </xf>
    <xf numFmtId="168" fontId="318" fillId="55" borderId="71" xfId="15472" applyNumberFormat="1" applyFont="1" applyFill="1" applyBorder="1" applyAlignment="1">
      <alignment horizontal="right" vertical="center" wrapText="1"/>
    </xf>
    <xf numFmtId="168" fontId="249" fillId="54" borderId="71" xfId="0" applyNumberFormat="1" applyFont="1" applyFill="1" applyBorder="1" applyAlignment="1">
      <alignment horizontal="right" vertical="center" wrapText="1"/>
    </xf>
    <xf numFmtId="168" fontId="320" fillId="0" borderId="71" xfId="0" applyNumberFormat="1" applyFont="1" applyFill="1" applyBorder="1" applyAlignment="1">
      <alignment horizontal="right" vertical="center" wrapText="1"/>
    </xf>
    <xf numFmtId="168" fontId="251" fillId="54" borderId="70" xfId="0" applyNumberFormat="1" applyFont="1" applyFill="1" applyBorder="1" applyAlignment="1">
      <alignment horizontal="right" vertical="center" wrapText="1"/>
    </xf>
    <xf numFmtId="168" fontId="321" fillId="0" borderId="70" xfId="0" applyNumberFormat="1" applyFont="1" applyFill="1" applyBorder="1" applyAlignment="1">
      <alignment horizontal="right" vertical="center" wrapText="1"/>
    </xf>
    <xf numFmtId="330" fontId="249" fillId="54" borderId="0" xfId="24776" applyNumberFormat="1" applyFont="1" applyFill="1" applyBorder="1" applyAlignment="1">
      <alignment horizontal="right" vertical="center" wrapText="1"/>
    </xf>
    <xf numFmtId="9" fontId="321" fillId="0" borderId="0" xfId="24776" applyNumberFormat="1" applyFont="1" applyFill="1" applyBorder="1" applyAlignment="1">
      <alignment horizontal="right" vertical="center" wrapText="1"/>
    </xf>
    <xf numFmtId="346" fontId="249" fillId="54" borderId="0" xfId="24794" applyNumberFormat="1" applyFont="1" applyFill="1" applyBorder="1" applyAlignment="1">
      <alignment vertical="center"/>
    </xf>
    <xf numFmtId="346" fontId="249" fillId="0" borderId="0" xfId="8037" applyNumberFormat="1" applyFont="1" applyFill="1" applyBorder="1" applyAlignment="1">
      <alignment vertical="center"/>
    </xf>
    <xf numFmtId="9" fontId="249" fillId="54" borderId="0" xfId="24776" applyFont="1" applyFill="1" applyBorder="1" applyAlignment="1">
      <alignment horizontal="right" vertical="center" wrapText="1"/>
    </xf>
    <xf numFmtId="1" fontId="251" fillId="0" borderId="0" xfId="24776" applyNumberFormat="1" applyFont="1" applyFill="1" applyBorder="1" applyAlignment="1">
      <alignment horizontal="right" vertical="center"/>
    </xf>
    <xf numFmtId="169" fontId="249" fillId="54" borderId="0" xfId="24776" applyNumberFormat="1" applyFont="1" applyFill="1" applyBorder="1" applyAlignment="1">
      <alignment horizontal="right" vertical="center" wrapText="1"/>
    </xf>
    <xf numFmtId="0" fontId="249" fillId="0" borderId="0" xfId="0" applyFont="1" applyFill="1" applyAlignment="1">
      <alignment horizontal="right"/>
    </xf>
    <xf numFmtId="9" fontId="249" fillId="54" borderId="0" xfId="24776" applyNumberFormat="1" applyFont="1" applyFill="1" applyBorder="1" applyAlignment="1">
      <alignment horizontal="right" vertical="center" wrapText="1"/>
    </xf>
    <xf numFmtId="168" fontId="320" fillId="0" borderId="70" xfId="0" applyNumberFormat="1" applyFont="1" applyFill="1" applyBorder="1" applyAlignment="1">
      <alignment horizontal="right" vertical="center" wrapText="1"/>
    </xf>
    <xf numFmtId="168" fontId="321" fillId="54" borderId="70" xfId="0" applyNumberFormat="1" applyFont="1" applyFill="1" applyBorder="1" applyAlignment="1">
      <alignment horizontal="right" vertical="center" wrapText="1"/>
    </xf>
    <xf numFmtId="168" fontId="320" fillId="55" borderId="71" xfId="0" applyNumberFormat="1" applyFont="1" applyFill="1" applyBorder="1" applyAlignment="1">
      <alignment horizontal="right" vertical="center" wrapText="1"/>
    </xf>
    <xf numFmtId="168" fontId="320" fillId="54" borderId="71" xfId="0" applyNumberFormat="1" applyFont="1" applyFill="1" applyBorder="1" applyAlignment="1">
      <alignment horizontal="right" vertical="center" wrapText="1"/>
    </xf>
    <xf numFmtId="168" fontId="249" fillId="54" borderId="0" xfId="0" applyNumberFormat="1" applyFont="1" applyFill="1" applyAlignment="1">
      <alignment horizontal="right" vertical="center" wrapText="1"/>
    </xf>
    <xf numFmtId="168" fontId="320" fillId="54" borderId="0" xfId="0" applyNumberFormat="1" applyFont="1" applyFill="1" applyAlignment="1">
      <alignment horizontal="right" vertical="center" wrapText="1"/>
    </xf>
    <xf numFmtId="168" fontId="320" fillId="54" borderId="0" xfId="0" applyNumberFormat="1" applyFont="1" applyFill="1" applyBorder="1" applyAlignment="1">
      <alignment horizontal="right" vertical="center" wrapText="1"/>
    </xf>
    <xf numFmtId="1" fontId="249" fillId="54" borderId="0" xfId="24776" applyNumberFormat="1" applyFont="1" applyFill="1" applyBorder="1" applyAlignment="1">
      <alignment horizontal="right" vertical="center" wrapText="1"/>
    </xf>
    <xf numFmtId="1" fontId="249" fillId="55" borderId="0" xfId="24776" applyNumberFormat="1" applyFont="1" applyFill="1" applyBorder="1" applyAlignment="1">
      <alignment horizontal="right" vertical="center" wrapText="1"/>
    </xf>
    <xf numFmtId="333" fontId="249" fillId="54" borderId="0" xfId="0" applyNumberFormat="1" applyFont="1" applyFill="1" applyBorder="1" applyAlignment="1">
      <alignment horizontal="right" vertical="center" wrapText="1"/>
    </xf>
    <xf numFmtId="333" fontId="320" fillId="55" borderId="0" xfId="0" applyNumberFormat="1" applyFont="1" applyFill="1" applyBorder="1" applyAlignment="1">
      <alignment horizontal="right" vertical="center" wrapText="1"/>
    </xf>
    <xf numFmtId="333" fontId="320" fillId="54" borderId="0" xfId="0" applyNumberFormat="1" applyFont="1" applyFill="1" applyBorder="1" applyAlignment="1">
      <alignment horizontal="right" vertical="center" wrapText="1"/>
    </xf>
    <xf numFmtId="168" fontId="319" fillId="55" borderId="71" xfId="0" applyNumberFormat="1" applyFont="1" applyFill="1" applyBorder="1" applyAlignment="1">
      <alignment horizontal="right" wrapText="1"/>
    </xf>
    <xf numFmtId="332" fontId="320" fillId="55" borderId="70" xfId="0" applyNumberFormat="1" applyFont="1" applyFill="1" applyBorder="1" applyAlignment="1">
      <alignment horizontal="right" vertical="center" wrapText="1"/>
    </xf>
    <xf numFmtId="332" fontId="320" fillId="54" borderId="70" xfId="0" applyNumberFormat="1" applyFont="1" applyFill="1" applyBorder="1" applyAlignment="1">
      <alignment horizontal="right" vertical="center" wrapText="1"/>
    </xf>
    <xf numFmtId="344" fontId="249" fillId="54" borderId="0" xfId="0" applyNumberFormat="1" applyFont="1" applyFill="1" applyBorder="1" applyAlignment="1">
      <alignment horizontal="right" vertical="center" wrapText="1"/>
    </xf>
    <xf numFmtId="344" fontId="249" fillId="0" borderId="0" xfId="0" applyNumberFormat="1" applyFont="1" applyFill="1" applyBorder="1" applyAlignment="1">
      <alignment horizontal="right" vertical="center" wrapText="1"/>
    </xf>
    <xf numFmtId="332" fontId="320" fillId="54" borderId="0" xfId="0" applyNumberFormat="1" applyFont="1" applyFill="1" applyBorder="1" applyAlignment="1">
      <alignment horizontal="right" vertical="center" wrapText="1"/>
    </xf>
    <xf numFmtId="169" fontId="320" fillId="54" borderId="0" xfId="24776" applyNumberFormat="1" applyFont="1" applyFill="1" applyBorder="1" applyAlignment="1">
      <alignment horizontal="right" vertical="center" wrapText="1"/>
    </xf>
    <xf numFmtId="332" fontId="249" fillId="0" borderId="71" xfId="0" applyNumberFormat="1" applyFont="1" applyFill="1" applyBorder="1" applyAlignment="1">
      <alignment horizontal="right" vertical="center" wrapText="1"/>
    </xf>
    <xf numFmtId="332" fontId="320" fillId="0" borderId="71" xfId="0" applyNumberFormat="1" applyFont="1" applyFill="1" applyBorder="1" applyAlignment="1">
      <alignment horizontal="right" vertical="center" wrapText="1"/>
    </xf>
    <xf numFmtId="347" fontId="249" fillId="54" borderId="70" xfId="0" applyNumberFormat="1" applyFont="1" applyFill="1" applyBorder="1" applyAlignment="1">
      <alignment horizontal="right" vertical="center" wrapText="1"/>
    </xf>
    <xf numFmtId="347" fontId="320" fillId="55" borderId="70" xfId="0" applyNumberFormat="1" applyFont="1" applyFill="1" applyBorder="1" applyAlignment="1">
      <alignment horizontal="right" vertical="center" wrapText="1"/>
    </xf>
    <xf numFmtId="347" fontId="320" fillId="54" borderId="70" xfId="0" applyNumberFormat="1" applyFont="1" applyFill="1" applyBorder="1" applyAlignment="1">
      <alignment horizontal="right" vertical="center" wrapText="1"/>
    </xf>
    <xf numFmtId="347" fontId="320" fillId="0" borderId="70" xfId="0" applyNumberFormat="1" applyFont="1" applyFill="1" applyBorder="1" applyAlignment="1">
      <alignment horizontal="right" vertical="center" wrapText="1"/>
    </xf>
    <xf numFmtId="9" fontId="320" fillId="55" borderId="0" xfId="24776" applyFont="1" applyFill="1" applyBorder="1" applyAlignment="1">
      <alignment horizontal="right" vertical="center" wrapText="1"/>
    </xf>
    <xf numFmtId="9" fontId="320" fillId="54" borderId="0" xfId="24776" applyFont="1" applyFill="1" applyBorder="1" applyAlignment="1">
      <alignment horizontal="right" vertical="center" wrapText="1"/>
    </xf>
    <xf numFmtId="168" fontId="249" fillId="54" borderId="70" xfId="10675" applyNumberFormat="1" applyFont="1" applyFill="1" applyBorder="1" applyAlignment="1">
      <alignment horizontal="right" vertical="center" wrapText="1"/>
    </xf>
    <xf numFmtId="168" fontId="249" fillId="0" borderId="70" xfId="10675" applyNumberFormat="1" applyFont="1" applyFill="1" applyBorder="1" applyAlignment="1">
      <alignment horizontal="right" vertical="center" wrapText="1"/>
    </xf>
    <xf numFmtId="168" fontId="249" fillId="0" borderId="70" xfId="20873" applyNumberFormat="1" applyFont="1" applyFill="1" applyBorder="1" applyAlignment="1">
      <alignment horizontal="right" vertical="center" wrapText="1"/>
    </xf>
    <xf numFmtId="168" fontId="249" fillId="55" borderId="70" xfId="20981" applyNumberFormat="1" applyFont="1" applyFill="1" applyBorder="1" applyAlignment="1">
      <alignment horizontal="right" vertical="center" wrapText="1"/>
    </xf>
    <xf numFmtId="9" fontId="320" fillId="0" borderId="0" xfId="0" applyNumberFormat="1" applyFont="1" applyFill="1" applyBorder="1" applyAlignment="1">
      <alignment horizontal="right" vertical="center" wrapText="1"/>
    </xf>
    <xf numFmtId="9" fontId="320" fillId="55" borderId="0" xfId="0" applyNumberFormat="1" applyFont="1" applyFill="1" applyBorder="1" applyAlignment="1">
      <alignment horizontal="right" vertical="center" wrapText="1"/>
    </xf>
    <xf numFmtId="10" fontId="320" fillId="0" borderId="0" xfId="24776" applyNumberFormat="1" applyFont="1" applyFill="1" applyBorder="1" applyAlignment="1">
      <alignment horizontal="right" vertical="center" wrapText="1"/>
    </xf>
    <xf numFmtId="10" fontId="249" fillId="0" borderId="0" xfId="24776" applyNumberFormat="1" applyFont="1" applyFill="1" applyBorder="1" applyAlignment="1">
      <alignment horizontal="right" vertical="center" wrapText="1"/>
    </xf>
    <xf numFmtId="10" fontId="249" fillId="55" borderId="0" xfId="24776" applyNumberFormat="1" applyFont="1" applyFill="1" applyBorder="1" applyAlignment="1">
      <alignment horizontal="right" vertical="center" wrapText="1"/>
    </xf>
    <xf numFmtId="10" fontId="320" fillId="54" borderId="0" xfId="24776" applyNumberFormat="1" applyFont="1" applyFill="1" applyBorder="1" applyAlignment="1">
      <alignment horizontal="right" vertical="center" wrapText="1"/>
    </xf>
    <xf numFmtId="168" fontId="320" fillId="54" borderId="70" xfId="0" applyNumberFormat="1" applyFont="1" applyFill="1" applyBorder="1" applyAlignment="1">
      <alignment horizontal="right" vertical="center" wrapText="1"/>
    </xf>
    <xf numFmtId="332" fontId="249" fillId="54" borderId="71" xfId="0" applyNumberFormat="1" applyFont="1" applyFill="1" applyBorder="1" applyAlignment="1">
      <alignment horizontal="right" vertical="center" wrapText="1"/>
    </xf>
    <xf numFmtId="332" fontId="320" fillId="55" borderId="71" xfId="0" applyNumberFormat="1" applyFont="1" applyFill="1" applyBorder="1" applyAlignment="1">
      <alignment horizontal="right" vertical="center" wrapText="1"/>
    </xf>
    <xf numFmtId="332" fontId="320" fillId="54" borderId="71" xfId="0" applyNumberFormat="1" applyFont="1" applyFill="1" applyBorder="1" applyAlignment="1">
      <alignment horizontal="right" vertical="center" wrapText="1"/>
    </xf>
    <xf numFmtId="332" fontId="321" fillId="54" borderId="70" xfId="0" applyNumberFormat="1" applyFont="1" applyFill="1" applyBorder="1" applyAlignment="1">
      <alignment horizontal="right" vertical="center" wrapText="1"/>
    </xf>
    <xf numFmtId="332" fontId="321" fillId="55" borderId="0" xfId="0" applyNumberFormat="1" applyFont="1" applyFill="1" applyBorder="1" applyAlignment="1">
      <alignment horizontal="right" vertical="center" wrapText="1"/>
    </xf>
    <xf numFmtId="332" fontId="321" fillId="55" borderId="70" xfId="0" applyNumberFormat="1" applyFont="1" applyFill="1" applyBorder="1" applyAlignment="1">
      <alignment horizontal="right" vertical="center" wrapText="1"/>
    </xf>
    <xf numFmtId="332" fontId="321" fillId="0" borderId="70" xfId="0" applyNumberFormat="1" applyFont="1" applyFill="1" applyBorder="1" applyAlignment="1">
      <alignment horizontal="right" vertical="center" wrapText="1"/>
    </xf>
    <xf numFmtId="334" fontId="320" fillId="0" borderId="71" xfId="0" applyNumberFormat="1" applyFont="1" applyFill="1" applyBorder="1" applyAlignment="1">
      <alignment horizontal="right" vertical="center" wrapText="1"/>
    </xf>
    <xf numFmtId="332" fontId="251" fillId="54" borderId="70" xfId="0" applyNumberFormat="1" applyFont="1" applyFill="1" applyBorder="1" applyAlignment="1">
      <alignment horizontal="right" vertical="center" wrapText="1"/>
    </xf>
    <xf numFmtId="168" fontId="249" fillId="54" borderId="70" xfId="24794" applyNumberFormat="1" applyFont="1" applyFill="1" applyBorder="1" applyAlignment="1">
      <alignment horizontal="right" vertical="center"/>
    </xf>
    <xf numFmtId="168" fontId="249" fillId="0" borderId="70" xfId="10718" applyNumberFormat="1" applyFont="1" applyFill="1" applyBorder="1" applyAlignment="1">
      <alignment horizontal="right" vertical="center" wrapText="1"/>
    </xf>
    <xf numFmtId="168" fontId="249" fillId="55" borderId="70" xfId="10675" applyNumberFormat="1" applyFont="1" applyFill="1" applyBorder="1" applyAlignment="1">
      <alignment horizontal="right" vertical="center" wrapText="1"/>
    </xf>
    <xf numFmtId="168" fontId="249" fillId="54" borderId="0" xfId="24794" applyNumberFormat="1" applyFont="1" applyFill="1" applyBorder="1" applyAlignment="1">
      <alignment horizontal="right" vertical="center"/>
    </xf>
    <xf numFmtId="168" fontId="249" fillId="0" borderId="0" xfId="10718" applyNumberFormat="1" applyFont="1" applyFill="1" applyBorder="1" applyAlignment="1">
      <alignment horizontal="right" vertical="center" wrapText="1"/>
    </xf>
    <xf numFmtId="168" fontId="249" fillId="55" borderId="0" xfId="10675" applyNumberFormat="1" applyFont="1" applyFill="1" applyBorder="1" applyAlignment="1">
      <alignment horizontal="right" vertical="center" wrapText="1"/>
    </xf>
    <xf numFmtId="168" fontId="251" fillId="54" borderId="103" xfId="0" applyNumberFormat="1" applyFont="1" applyFill="1" applyBorder="1" applyAlignment="1">
      <alignment horizontal="right" vertical="center"/>
    </xf>
    <xf numFmtId="168" fontId="321" fillId="55" borderId="117" xfId="0" applyNumberFormat="1" applyFont="1" applyFill="1" applyBorder="1" applyAlignment="1">
      <alignment horizontal="right" vertical="center" wrapText="1"/>
    </xf>
    <xf numFmtId="168" fontId="321" fillId="54" borderId="117" xfId="0" applyNumberFormat="1" applyFont="1" applyFill="1" applyBorder="1" applyAlignment="1">
      <alignment horizontal="right" vertical="center" wrapText="1"/>
    </xf>
    <xf numFmtId="168" fontId="321" fillId="0" borderId="117" xfId="0" applyNumberFormat="1" applyFont="1" applyFill="1" applyBorder="1" applyAlignment="1">
      <alignment horizontal="right" vertical="center" wrapText="1"/>
    </xf>
    <xf numFmtId="168" fontId="249" fillId="54" borderId="71" xfId="0" applyNumberFormat="1" applyFont="1" applyFill="1" applyBorder="1" applyAlignment="1">
      <alignment horizontal="right" vertical="center"/>
    </xf>
    <xf numFmtId="168" fontId="251" fillId="54" borderId="70" xfId="0" applyNumberFormat="1" applyFont="1" applyFill="1" applyBorder="1" applyAlignment="1">
      <alignment horizontal="right" vertical="center"/>
    </xf>
    <xf numFmtId="168" fontId="249" fillId="54" borderId="0" xfId="0" applyNumberFormat="1" applyFont="1" applyFill="1" applyAlignment="1">
      <alignment horizontal="right" vertical="center"/>
    </xf>
    <xf numFmtId="168" fontId="249" fillId="54" borderId="95" xfId="0" applyNumberFormat="1" applyFont="1" applyFill="1" applyBorder="1" applyAlignment="1">
      <alignment horizontal="right" vertical="center"/>
    </xf>
    <xf numFmtId="168" fontId="320" fillId="55" borderId="116" xfId="0" applyNumberFormat="1" applyFont="1" applyFill="1" applyBorder="1" applyAlignment="1">
      <alignment horizontal="right" vertical="center" wrapText="1"/>
    </xf>
    <xf numFmtId="168" fontId="320" fillId="54" borderId="116" xfId="0" applyNumberFormat="1" applyFont="1" applyFill="1" applyBorder="1" applyAlignment="1">
      <alignment horizontal="right" vertical="center" wrapText="1"/>
    </xf>
    <xf numFmtId="168" fontId="320" fillId="0" borderId="116" xfId="0" applyNumberFormat="1" applyFont="1" applyFill="1" applyBorder="1" applyAlignment="1">
      <alignment horizontal="right" vertical="center" wrapText="1"/>
    </xf>
    <xf numFmtId="168" fontId="249" fillId="54" borderId="0" xfId="0" applyNumberFormat="1" applyFont="1" applyFill="1" applyBorder="1" applyAlignment="1">
      <alignment horizontal="right" vertical="center"/>
    </xf>
    <xf numFmtId="332" fontId="249" fillId="54" borderId="95" xfId="0" applyNumberFormat="1" applyFont="1" applyFill="1" applyBorder="1" applyAlignment="1">
      <alignment horizontal="right" vertical="center" wrapText="1"/>
    </xf>
    <xf numFmtId="332" fontId="320" fillId="55" borderId="116" xfId="0" applyNumberFormat="1" applyFont="1" applyFill="1" applyBorder="1" applyAlignment="1">
      <alignment horizontal="right" vertical="center" wrapText="1"/>
    </xf>
    <xf numFmtId="332" fontId="320" fillId="54" borderId="116" xfId="0" applyNumberFormat="1" applyFont="1" applyFill="1" applyBorder="1" applyAlignment="1">
      <alignment horizontal="right" vertical="center" wrapText="1"/>
    </xf>
    <xf numFmtId="332" fontId="320" fillId="0" borderId="116" xfId="0" applyNumberFormat="1" applyFont="1" applyFill="1" applyBorder="1" applyAlignment="1">
      <alignment horizontal="right" vertical="center" wrapText="1"/>
    </xf>
    <xf numFmtId="332" fontId="251" fillId="54" borderId="103" xfId="0" applyNumberFormat="1" applyFont="1" applyFill="1" applyBorder="1" applyAlignment="1">
      <alignment horizontal="right" vertical="center" wrapText="1"/>
    </xf>
    <xf numFmtId="332" fontId="321" fillId="55" borderId="117" xfId="0" applyNumberFormat="1" applyFont="1" applyFill="1" applyBorder="1" applyAlignment="1">
      <alignment horizontal="right" vertical="center" wrapText="1"/>
    </xf>
    <xf numFmtId="332" fontId="321" fillId="54" borderId="117" xfId="0" applyNumberFormat="1" applyFont="1" applyFill="1" applyBorder="1" applyAlignment="1">
      <alignment horizontal="right" vertical="center" wrapText="1"/>
    </xf>
    <xf numFmtId="332" fontId="321" fillId="0" borderId="117" xfId="0" applyNumberFormat="1" applyFont="1" applyFill="1" applyBorder="1" applyAlignment="1">
      <alignment horizontal="right" vertical="center" wrapText="1"/>
    </xf>
    <xf numFmtId="9" fontId="320" fillId="54" borderId="0" xfId="0" applyNumberFormat="1" applyFont="1" applyFill="1" applyBorder="1" applyAlignment="1">
      <alignment horizontal="right" vertical="center" wrapText="1"/>
    </xf>
    <xf numFmtId="332" fontId="249" fillId="55" borderId="70" xfId="0" applyNumberFormat="1" applyFont="1" applyFill="1" applyBorder="1" applyAlignment="1">
      <alignment horizontal="right" vertical="center" wrapText="1"/>
    </xf>
    <xf numFmtId="341" fontId="249" fillId="55" borderId="0" xfId="0" applyNumberFormat="1" applyFont="1" applyFill="1" applyBorder="1" applyAlignment="1">
      <alignment horizontal="right" vertical="center" wrapText="1"/>
    </xf>
    <xf numFmtId="341" fontId="249" fillId="54" borderId="0" xfId="0" applyNumberFormat="1" applyFont="1" applyFill="1" applyBorder="1" applyAlignment="1">
      <alignment horizontal="right" vertical="center" wrapText="1"/>
    </xf>
    <xf numFmtId="342" fontId="249" fillId="54" borderId="0" xfId="0" applyNumberFormat="1" applyFont="1" applyFill="1" applyBorder="1" applyAlignment="1">
      <alignment horizontal="right" vertical="center" wrapText="1"/>
    </xf>
    <xf numFmtId="342" fontId="249" fillId="0" borderId="0" xfId="0" applyNumberFormat="1" applyFont="1" applyFill="1" applyBorder="1" applyAlignment="1">
      <alignment horizontal="right" vertical="center" wrapText="1"/>
    </xf>
    <xf numFmtId="9" fontId="249" fillId="0" borderId="0" xfId="24776" applyFont="1" applyFill="1" applyBorder="1" applyAlignment="1">
      <alignment vertical="center" wrapText="1"/>
    </xf>
    <xf numFmtId="347" fontId="249" fillId="55" borderId="0" xfId="0" applyNumberFormat="1" applyFont="1" applyFill="1" applyBorder="1" applyAlignment="1">
      <alignment horizontal="right" vertical="center" wrapText="1"/>
    </xf>
    <xf numFmtId="9" fontId="249" fillId="55" borderId="0" xfId="24776" applyFont="1" applyFill="1" applyBorder="1" applyAlignment="1">
      <alignment horizontal="right" vertical="center" wrapText="1"/>
    </xf>
    <xf numFmtId="168" fontId="249" fillId="54" borderId="70" xfId="24794" applyNumberFormat="1" applyFont="1" applyFill="1" applyBorder="1" applyAlignment="1">
      <alignment horizontal="right" vertical="center" wrapText="1"/>
    </xf>
    <xf numFmtId="168" fontId="319" fillId="55" borderId="107" xfId="0" applyNumberFormat="1" applyFont="1" applyFill="1" applyBorder="1" applyAlignment="1">
      <alignment horizontal="right" wrapText="1"/>
    </xf>
    <xf numFmtId="168" fontId="319" fillId="0" borderId="107" xfId="0" applyNumberFormat="1" applyFont="1" applyFill="1" applyBorder="1" applyAlignment="1">
      <alignment horizontal="right" wrapText="1"/>
    </xf>
    <xf numFmtId="168" fontId="319" fillId="0" borderId="104" xfId="0" applyNumberFormat="1" applyFont="1" applyFill="1" applyBorder="1" applyAlignment="1">
      <alignment horizontal="right" wrapText="1"/>
    </xf>
    <xf numFmtId="168" fontId="251" fillId="0" borderId="0" xfId="10718" applyNumberFormat="1" applyFont="1" applyFill="1" applyBorder="1" applyAlignment="1">
      <alignment vertical="center" wrapText="1"/>
    </xf>
    <xf numFmtId="338" fontId="249" fillId="54" borderId="70" xfId="0" applyNumberFormat="1" applyFont="1" applyFill="1" applyBorder="1" applyAlignment="1">
      <alignment horizontal="right" vertical="center" wrapText="1"/>
    </xf>
    <xf numFmtId="334" fontId="249" fillId="54" borderId="70" xfId="0" applyNumberFormat="1" applyFont="1" applyFill="1" applyBorder="1" applyAlignment="1">
      <alignment horizontal="right" vertical="center" wrapText="1"/>
    </xf>
    <xf numFmtId="338" fontId="249" fillId="54" borderId="0" xfId="0" applyNumberFormat="1" applyFont="1" applyFill="1" applyBorder="1" applyAlignment="1">
      <alignment horizontal="right" vertical="center" wrapText="1"/>
    </xf>
    <xf numFmtId="334" fontId="249" fillId="54" borderId="0" xfId="0" applyNumberFormat="1" applyFont="1" applyFill="1" applyBorder="1" applyAlignment="1">
      <alignment horizontal="right" vertical="center" wrapText="1"/>
    </xf>
    <xf numFmtId="338" fontId="249" fillId="54" borderId="71" xfId="0" applyNumberFormat="1" applyFont="1" applyFill="1" applyBorder="1" applyAlignment="1">
      <alignment horizontal="right" vertical="center" wrapText="1"/>
    </xf>
    <xf numFmtId="334" fontId="249" fillId="54" borderId="71" xfId="0" applyNumberFormat="1" applyFont="1" applyFill="1" applyBorder="1" applyAlignment="1">
      <alignment horizontal="right" vertical="center" wrapText="1"/>
    </xf>
    <xf numFmtId="338" fontId="251" fillId="54" borderId="70" xfId="0" applyNumberFormat="1" applyFont="1" applyFill="1" applyBorder="1" applyAlignment="1">
      <alignment horizontal="right" vertical="center" wrapText="1"/>
    </xf>
    <xf numFmtId="334" fontId="251" fillId="54" borderId="70" xfId="0" applyNumberFormat="1" applyFont="1" applyFill="1" applyBorder="1" applyAlignment="1">
      <alignment horizontal="right" vertical="center" wrapText="1"/>
    </xf>
    <xf numFmtId="169" fontId="251" fillId="0" borderId="70" xfId="24776" applyNumberFormat="1" applyFont="1" applyFill="1" applyBorder="1" applyAlignment="1">
      <alignment horizontal="right" vertical="center" wrapText="1"/>
    </xf>
    <xf numFmtId="168" fontId="251" fillId="54" borderId="0" xfId="0" applyNumberFormat="1" applyFont="1" applyFill="1" applyBorder="1" applyAlignment="1">
      <alignment horizontal="right" vertical="center" wrapText="1"/>
    </xf>
    <xf numFmtId="325" fontId="325" fillId="0" borderId="0" xfId="2979" applyNumberFormat="1" applyFont="1" applyFill="1" applyBorder="1" applyAlignment="1">
      <alignment horizontal="left" vertical="center" wrapText="1"/>
    </xf>
    <xf numFmtId="325" fontId="325" fillId="0" borderId="0" xfId="2979" applyNumberFormat="1" applyFont="1" applyFill="1" applyBorder="1" applyAlignment="1">
      <alignment horizontal="left" vertical="center" wrapText="1"/>
    </xf>
    <xf numFmtId="360" fontId="249" fillId="0" borderId="0" xfId="2979" applyNumberFormat="1" applyFont="1" applyFill="1" applyBorder="1" applyAlignment="1">
      <alignment horizontal="right" vertical="center" wrapText="1"/>
    </xf>
    <xf numFmtId="343" fontId="251" fillId="54" borderId="70" xfId="15472" applyNumberFormat="1" applyFont="1" applyFill="1" applyBorder="1" applyAlignment="1">
      <alignment horizontal="right" vertical="center" wrapText="1"/>
    </xf>
    <xf numFmtId="0" fontId="320" fillId="0" borderId="118" xfId="17255" applyFont="1" applyFill="1" applyBorder="1" applyAlignment="1">
      <alignment vertical="center" wrapText="1"/>
    </xf>
    <xf numFmtId="337" fontId="249" fillId="0" borderId="70" xfId="2979" applyNumberFormat="1" applyFont="1" applyFill="1" applyBorder="1" applyAlignment="1">
      <alignment horizontal="right" vertical="center" wrapText="1"/>
    </xf>
    <xf numFmtId="0" fontId="318" fillId="0" borderId="0" xfId="15472" applyFont="1" applyFill="1" applyBorder="1" applyAlignment="1"/>
    <xf numFmtId="325" fontId="325" fillId="0" borderId="0" xfId="2979" applyNumberFormat="1" applyFont="1" applyFill="1" applyBorder="1" applyAlignment="1">
      <alignment horizontal="left" vertical="center" wrapText="1"/>
    </xf>
    <xf numFmtId="343" fontId="249" fillId="0" borderId="71" xfId="3010" applyNumberFormat="1" applyFont="1" applyFill="1" applyBorder="1" applyAlignment="1">
      <alignment horizontal="right" vertical="center"/>
    </xf>
    <xf numFmtId="343" fontId="249" fillId="54" borderId="71" xfId="3010" applyNumberFormat="1" applyFont="1" applyFill="1" applyBorder="1" applyAlignment="1">
      <alignment horizontal="right" vertical="center"/>
    </xf>
    <xf numFmtId="334" fontId="249" fillId="54" borderId="70" xfId="15472" applyNumberFormat="1" applyFont="1" applyFill="1" applyBorder="1" applyAlignment="1">
      <alignment horizontal="right" vertical="center" wrapText="1"/>
    </xf>
    <xf numFmtId="334" fontId="249" fillId="0" borderId="70" xfId="15472" applyNumberFormat="1" applyFont="1" applyFill="1" applyBorder="1" applyAlignment="1">
      <alignment horizontal="right" vertical="center" wrapText="1"/>
    </xf>
    <xf numFmtId="334" fontId="249" fillId="0" borderId="71" xfId="3010" applyNumberFormat="1" applyFont="1" applyFill="1" applyBorder="1" applyAlignment="1">
      <alignment horizontal="right" vertical="center"/>
    </xf>
    <xf numFmtId="334" fontId="249" fillId="54" borderId="71" xfId="3010" applyNumberFormat="1" applyFont="1" applyFill="1" applyBorder="1" applyAlignment="1">
      <alignment horizontal="right" vertical="center"/>
    </xf>
    <xf numFmtId="169" fontId="320" fillId="0" borderId="0" xfId="24793" applyNumberFormat="1" applyFont="1" applyFill="1" applyBorder="1" applyAlignment="1">
      <alignment horizontal="right" vertical="center" wrapText="1"/>
    </xf>
    <xf numFmtId="345" fontId="368" fillId="0" borderId="70" xfId="3010" applyNumberFormat="1" applyFont="1" applyFill="1" applyBorder="1" applyAlignment="1">
      <alignment horizontal="right" vertical="center"/>
    </xf>
    <xf numFmtId="169" fontId="249" fillId="54" borderId="0" xfId="1" applyNumberFormat="1" applyFont="1" applyFill="1" applyBorder="1" applyAlignment="1">
      <alignment horizontal="right" vertical="center" wrapText="1"/>
    </xf>
    <xf numFmtId="169" fontId="320" fillId="55" borderId="0" xfId="1" applyNumberFormat="1" applyFont="1" applyFill="1" applyBorder="1" applyAlignment="1">
      <alignment horizontal="right" vertical="center" wrapText="1"/>
    </xf>
    <xf numFmtId="169" fontId="320" fillId="54" borderId="0" xfId="1" applyNumberFormat="1" applyFont="1" applyFill="1" applyBorder="1" applyAlignment="1">
      <alignment horizontal="right" vertical="center" wrapText="1"/>
    </xf>
    <xf numFmtId="169" fontId="320" fillId="0" borderId="0" xfId="1" applyNumberFormat="1" applyFont="1" applyFill="1" applyBorder="1" applyAlignment="1">
      <alignment horizontal="right" vertical="center" wrapText="1"/>
    </xf>
    <xf numFmtId="168" fontId="311" fillId="54" borderId="70" xfId="3010" applyNumberFormat="1" applyFont="1" applyFill="1" applyBorder="1" applyAlignment="1">
      <alignment vertical="center"/>
    </xf>
    <xf numFmtId="0" fontId="320" fillId="0" borderId="71" xfId="2988" applyFont="1" applyFill="1" applyBorder="1" applyAlignment="1">
      <alignment vertical="center"/>
    </xf>
    <xf numFmtId="0" fontId="321" fillId="0" borderId="70" xfId="2988" applyFont="1" applyFill="1" applyBorder="1" applyAlignment="1">
      <alignment vertical="center" wrapText="1"/>
    </xf>
    <xf numFmtId="0" fontId="320" fillId="0" borderId="0" xfId="2988" applyFont="1" applyFill="1" applyBorder="1" applyAlignment="1">
      <alignment vertical="center" wrapText="1"/>
    </xf>
    <xf numFmtId="0" fontId="321" fillId="0" borderId="70" xfId="3010" applyFont="1" applyFill="1" applyBorder="1" applyAlignment="1">
      <alignment wrapText="1"/>
    </xf>
    <xf numFmtId="0" fontId="320" fillId="0" borderId="70" xfId="3010" applyFont="1" applyFill="1" applyBorder="1" applyAlignment="1">
      <alignment vertical="center" wrapText="1"/>
    </xf>
    <xf numFmtId="0" fontId="321" fillId="0" borderId="71" xfId="3010" applyFont="1" applyFill="1" applyBorder="1" applyAlignment="1">
      <alignment vertical="center" wrapText="1"/>
    </xf>
    <xf numFmtId="361" fontId="251" fillId="0" borderId="70" xfId="15472" applyNumberFormat="1" applyFont="1" applyFill="1" applyBorder="1" applyAlignment="1">
      <alignment horizontal="right" vertical="center" wrapText="1"/>
    </xf>
    <xf numFmtId="325" fontId="386" fillId="0" borderId="0" xfId="2979" applyNumberFormat="1" applyFont="1" applyFill="1" applyBorder="1" applyAlignment="1">
      <alignment horizontal="left" vertical="center" wrapText="1"/>
    </xf>
    <xf numFmtId="0" fontId="324" fillId="0" borderId="0" xfId="34623"/>
    <xf numFmtId="362" fontId="320" fillId="61" borderId="70" xfId="34761" applyNumberFormat="1" applyFont="1" applyFill="1" applyBorder="1" applyAlignment="1">
      <alignment horizontal="right" wrapText="1"/>
    </xf>
    <xf numFmtId="168" fontId="321" fillId="61" borderId="70" xfId="34761" applyNumberFormat="1" applyFont="1" applyFill="1" applyBorder="1" applyAlignment="1">
      <alignment horizontal="right" wrapText="1"/>
    </xf>
    <xf numFmtId="362" fontId="320" fillId="54" borderId="70" xfId="34761" applyNumberFormat="1" applyFont="1" applyFill="1" applyBorder="1" applyAlignment="1">
      <alignment horizontal="right" wrapText="1"/>
    </xf>
    <xf numFmtId="168" fontId="320" fillId="54" borderId="70" xfId="34761" applyNumberFormat="1" applyFont="1" applyFill="1" applyBorder="1" applyAlignment="1">
      <alignment horizontal="right" wrapText="1"/>
    </xf>
    <xf numFmtId="168" fontId="321" fillId="54" borderId="70" xfId="34761" applyNumberFormat="1" applyFont="1" applyFill="1" applyBorder="1" applyAlignment="1">
      <alignment horizontal="right" wrapText="1"/>
    </xf>
    <xf numFmtId="0" fontId="321" fillId="61" borderId="70" xfId="34623" applyFont="1" applyFill="1" applyBorder="1" applyAlignment="1">
      <alignment horizontal="left" wrapText="1"/>
    </xf>
    <xf numFmtId="362" fontId="320" fillId="55" borderId="71" xfId="34761" applyNumberFormat="1" applyFont="1" applyFill="1" applyBorder="1" applyAlignment="1">
      <alignment horizontal="right" wrapText="1"/>
    </xf>
    <xf numFmtId="168" fontId="320" fillId="55" borderId="71" xfId="34761" applyNumberFormat="1" applyFont="1" applyFill="1" applyBorder="1" applyAlignment="1">
      <alignment horizontal="right" wrapText="1"/>
    </xf>
    <xf numFmtId="362" fontId="320" fillId="54" borderId="71" xfId="34761" applyNumberFormat="1" applyFont="1" applyFill="1" applyBorder="1" applyAlignment="1">
      <alignment horizontal="right" wrapText="1"/>
    </xf>
    <xf numFmtId="168" fontId="320" fillId="54" borderId="71" xfId="34761" applyNumberFormat="1" applyFont="1" applyFill="1" applyBorder="1" applyAlignment="1">
      <alignment horizontal="right" wrapText="1"/>
    </xf>
    <xf numFmtId="0" fontId="320" fillId="0" borderId="71" xfId="34623" applyFont="1" applyBorder="1" applyAlignment="1">
      <alignment wrapText="1"/>
    </xf>
    <xf numFmtId="362" fontId="321" fillId="55" borderId="70" xfId="34761" applyNumberFormat="1" applyFont="1" applyFill="1" applyBorder="1" applyAlignment="1">
      <alignment horizontal="right" vertical="top" wrapText="1"/>
    </xf>
    <xf numFmtId="168" fontId="321" fillId="61" borderId="70" xfId="34761" applyNumberFormat="1" applyFont="1" applyFill="1" applyBorder="1" applyAlignment="1">
      <alignment horizontal="right" vertical="top" wrapText="1"/>
    </xf>
    <xf numFmtId="362" fontId="321" fillId="54" borderId="70" xfId="34761" applyNumberFormat="1" applyFont="1" applyFill="1" applyBorder="1" applyAlignment="1">
      <alignment horizontal="right" vertical="top" wrapText="1"/>
    </xf>
    <xf numFmtId="168" fontId="321" fillId="54" borderId="70" xfId="34761" applyNumberFormat="1" applyFont="1" applyFill="1" applyBorder="1" applyAlignment="1">
      <alignment horizontal="right" vertical="top" wrapText="1"/>
    </xf>
    <xf numFmtId="0" fontId="321" fillId="0" borderId="70" xfId="34623" applyFont="1" applyBorder="1" applyAlignment="1">
      <alignment wrapText="1"/>
    </xf>
    <xf numFmtId="168" fontId="320" fillId="61" borderId="71" xfId="34761" applyNumberFormat="1" applyFont="1" applyFill="1" applyBorder="1" applyAlignment="1">
      <alignment horizontal="right" wrapText="1"/>
    </xf>
    <xf numFmtId="0" fontId="320" fillId="61" borderId="71" xfId="34623" applyFont="1" applyFill="1" applyBorder="1" applyAlignment="1">
      <alignment horizontal="left" wrapText="1"/>
    </xf>
    <xf numFmtId="362" fontId="320" fillId="55" borderId="70" xfId="34761" applyNumberFormat="1" applyFont="1" applyFill="1" applyBorder="1" applyAlignment="1">
      <alignment horizontal="right" wrapText="1"/>
    </xf>
    <xf numFmtId="168" fontId="320" fillId="61" borderId="70" xfId="34761" applyNumberFormat="1" applyFont="1" applyFill="1" applyBorder="1" applyAlignment="1">
      <alignment horizontal="right" wrapText="1"/>
    </xf>
    <xf numFmtId="0" fontId="249" fillId="0" borderId="70" xfId="34623" applyFont="1" applyBorder="1" applyAlignment="1"/>
    <xf numFmtId="0" fontId="319" fillId="61" borderId="71" xfId="34623" applyFont="1" applyFill="1" applyBorder="1" applyAlignment="1">
      <alignment horizontal="right" wrapText="1"/>
    </xf>
    <xf numFmtId="0" fontId="318" fillId="61" borderId="70" xfId="34623" applyFont="1" applyFill="1" applyBorder="1" applyAlignment="1">
      <alignment horizontal="right" wrapText="1"/>
    </xf>
    <xf numFmtId="0" fontId="319" fillId="61" borderId="0" xfId="34623" applyFont="1" applyFill="1" applyBorder="1" applyAlignment="1">
      <alignment horizontal="right" wrapText="1"/>
    </xf>
    <xf numFmtId="0" fontId="387" fillId="0" borderId="0" xfId="34623" applyFont="1" applyAlignment="1"/>
    <xf numFmtId="0" fontId="387" fillId="61" borderId="0" xfId="34623" applyFont="1" applyFill="1" applyAlignment="1"/>
    <xf numFmtId="0" fontId="325" fillId="61" borderId="0" xfId="34623" applyFont="1" applyFill="1" applyAlignment="1"/>
    <xf numFmtId="4" fontId="357" fillId="0" borderId="0" xfId="24709" applyNumberFormat="1" applyFont="1" applyAlignment="1"/>
    <xf numFmtId="168" fontId="357" fillId="0" borderId="0" xfId="24709" applyNumberFormat="1" applyFont="1" applyAlignment="1"/>
    <xf numFmtId="0" fontId="357" fillId="0" borderId="0" xfId="24709" applyFont="1" applyAlignment="1"/>
    <xf numFmtId="4" fontId="251" fillId="0" borderId="97" xfId="34762" applyNumberFormat="1" applyFont="1" applyFill="1" applyBorder="1" applyAlignment="1">
      <alignment horizontal="right" wrapText="1"/>
    </xf>
    <xf numFmtId="168" fontId="251" fillId="0" borderId="97" xfId="34763" applyNumberFormat="1" applyFont="1" applyFill="1" applyBorder="1" applyAlignment="1">
      <alignment horizontal="right" wrapText="1"/>
    </xf>
    <xf numFmtId="0" fontId="251" fillId="0" borderId="97" xfId="34764" applyFont="1" applyBorder="1" applyAlignment="1">
      <alignment horizontal="left"/>
    </xf>
    <xf numFmtId="4" fontId="249" fillId="0" borderId="96" xfId="34762" applyNumberFormat="1" applyFont="1" applyFill="1" applyBorder="1" applyAlignment="1">
      <alignment horizontal="right" wrapText="1"/>
    </xf>
    <xf numFmtId="168" fontId="249" fillId="0" borderId="96" xfId="34763" applyNumberFormat="1" applyFont="1" applyFill="1" applyBorder="1" applyAlignment="1">
      <alignment horizontal="right" wrapText="1"/>
    </xf>
    <xf numFmtId="4" fontId="249" fillId="0" borderId="97" xfId="34762" applyNumberFormat="1" applyFont="1" applyFill="1" applyBorder="1" applyAlignment="1">
      <alignment horizontal="right" wrapText="1"/>
    </xf>
    <xf numFmtId="168" fontId="249" fillId="0" borderId="97" xfId="34763" applyNumberFormat="1" applyFont="1" applyFill="1" applyBorder="1" applyAlignment="1">
      <alignment horizontal="right" wrapText="1"/>
    </xf>
    <xf numFmtId="0" fontId="249" fillId="0" borderId="97" xfId="34764" applyFont="1" applyBorder="1" applyAlignment="1">
      <alignment horizontal="left"/>
    </xf>
    <xf numFmtId="4" fontId="318" fillId="0" borderId="96" xfId="34764" applyNumberFormat="1" applyFont="1" applyBorder="1" applyAlignment="1">
      <alignment wrapText="1"/>
    </xf>
    <xf numFmtId="168" fontId="318" fillId="0" borderId="96" xfId="34764" applyNumberFormat="1" applyFont="1" applyBorder="1" applyAlignment="1">
      <alignment wrapText="1"/>
    </xf>
    <xf numFmtId="0" fontId="318" fillId="0" borderId="96" xfId="34764" applyFont="1" applyBorder="1" applyAlignment="1">
      <alignment wrapText="1"/>
    </xf>
    <xf numFmtId="4" fontId="249" fillId="0" borderId="0" xfId="34764" applyNumberFormat="1" applyFont="1" applyAlignment="1">
      <alignment horizontal="right" wrapText="1"/>
    </xf>
    <xf numFmtId="168" fontId="249" fillId="0" borderId="0" xfId="34764" applyNumberFormat="1" applyFont="1" applyAlignment="1">
      <alignment horizontal="right" wrapText="1"/>
    </xf>
    <xf numFmtId="0" fontId="251" fillId="0" borderId="0" xfId="34764" applyFont="1" applyAlignment="1">
      <alignment horizontal="left"/>
    </xf>
    <xf numFmtId="362" fontId="251" fillId="0" borderId="97" xfId="34762" applyNumberFormat="1" applyFont="1" applyFill="1" applyBorder="1" applyAlignment="1">
      <alignment horizontal="right" wrapText="1"/>
    </xf>
    <xf numFmtId="363" fontId="251" fillId="0" borderId="97" xfId="34763" applyNumberFormat="1" applyFont="1" applyFill="1" applyBorder="1" applyAlignment="1">
      <alignment horizontal="right" wrapText="1"/>
    </xf>
    <xf numFmtId="362" fontId="249" fillId="0" borderId="96" xfId="34762" applyNumberFormat="1" applyFont="1" applyFill="1" applyBorder="1" applyAlignment="1">
      <alignment horizontal="right" wrapText="1"/>
    </xf>
    <xf numFmtId="363" fontId="249" fillId="0" borderId="96" xfId="34763" applyNumberFormat="1" applyFont="1" applyFill="1" applyBorder="1" applyAlignment="1">
      <alignment horizontal="right" wrapText="1"/>
    </xf>
    <xf numFmtId="362" fontId="249" fillId="0" borderId="97" xfId="34762" applyNumberFormat="1" applyFont="1" applyFill="1" applyBorder="1" applyAlignment="1">
      <alignment horizontal="right" wrapText="1"/>
    </xf>
    <xf numFmtId="363" fontId="249" fillId="0" borderId="97" xfId="34763" applyNumberFormat="1" applyFont="1" applyFill="1" applyBorder="1" applyAlignment="1">
      <alignment horizontal="right" wrapText="1"/>
    </xf>
    <xf numFmtId="0" fontId="249" fillId="0" borderId="0" xfId="34764" applyFont="1" applyAlignment="1">
      <alignment horizontal="right" wrapText="1"/>
    </xf>
    <xf numFmtId="9" fontId="319" fillId="0" borderId="96" xfId="34764" applyNumberFormat="1" applyFont="1" applyBorder="1" applyAlignment="1">
      <alignment horizontal="right" wrapText="1"/>
    </xf>
    <xf numFmtId="0" fontId="319" fillId="0" borderId="96" xfId="34764" applyFont="1" applyBorder="1" applyAlignment="1">
      <alignment horizontal="right" wrapText="1"/>
    </xf>
    <xf numFmtId="0" fontId="318" fillId="0" borderId="0" xfId="34764" applyFont="1" applyBorder="1" applyAlignment="1">
      <alignment horizontal="right" wrapText="1"/>
    </xf>
    <xf numFmtId="0" fontId="325" fillId="0" borderId="0" xfId="34764" applyFont="1" applyAlignment="1">
      <alignment horizontal="left" vertical="top"/>
    </xf>
    <xf numFmtId="0" fontId="311" fillId="0" borderId="0" xfId="34623" applyFont="1" applyAlignment="1">
      <alignment vertical="center"/>
    </xf>
    <xf numFmtId="1" fontId="251" fillId="0" borderId="0" xfId="34623" applyNumberFormat="1" applyFont="1" applyFill="1" applyBorder="1" applyAlignment="1">
      <alignment horizontal="right" vertical="center" wrapText="1"/>
    </xf>
    <xf numFmtId="265" fontId="251" fillId="0" borderId="0" xfId="34623" applyNumberFormat="1" applyFont="1" applyFill="1" applyBorder="1" applyAlignment="1">
      <alignment horizontal="right" vertical="center" wrapText="1"/>
    </xf>
    <xf numFmtId="325" fontId="251" fillId="54" borderId="70" xfId="34623" applyNumberFormat="1" applyFont="1" applyFill="1" applyBorder="1" applyAlignment="1">
      <alignment horizontal="right" vertical="center" wrapText="1"/>
    </xf>
    <xf numFmtId="0" fontId="311" fillId="0" borderId="0" xfId="34623" applyFont="1" applyFill="1" applyBorder="1" applyAlignment="1">
      <alignment vertical="center"/>
    </xf>
    <xf numFmtId="265" fontId="251" fillId="54" borderId="70" xfId="34623" applyNumberFormat="1" applyFont="1" applyFill="1" applyBorder="1" applyAlignment="1">
      <alignment horizontal="right" vertical="center" wrapText="1"/>
    </xf>
    <xf numFmtId="265" fontId="251" fillId="0" borderId="70" xfId="34623" applyNumberFormat="1" applyFont="1" applyFill="1" applyBorder="1" applyAlignment="1">
      <alignment horizontal="right" vertical="center" wrapText="1"/>
    </xf>
    <xf numFmtId="325" fontId="251" fillId="0" borderId="0" xfId="34623" applyNumberFormat="1" applyFont="1" applyFill="1" applyBorder="1" applyAlignment="1">
      <alignment horizontal="right" vertical="center" wrapText="1"/>
    </xf>
    <xf numFmtId="265" fontId="251" fillId="0" borderId="0" xfId="24776" applyNumberFormat="1" applyFont="1" applyFill="1" applyBorder="1" applyAlignment="1">
      <alignment horizontal="right" vertical="center" wrapText="1"/>
    </xf>
    <xf numFmtId="325" fontId="249" fillId="54" borderId="71" xfId="34623" applyNumberFormat="1" applyFont="1" applyFill="1" applyBorder="1" applyAlignment="1">
      <alignment vertical="center" wrapText="1"/>
    </xf>
    <xf numFmtId="0" fontId="311" fillId="0" borderId="0" xfId="34623" applyFont="1" applyFill="1" applyBorder="1" applyAlignment="1">
      <alignment horizontal="right" vertical="center"/>
    </xf>
    <xf numFmtId="265" fontId="251" fillId="54" borderId="71" xfId="24776" applyNumberFormat="1" applyFont="1" applyFill="1" applyBorder="1" applyAlignment="1">
      <alignment horizontal="right" vertical="center" wrapText="1"/>
    </xf>
    <xf numFmtId="265" fontId="251" fillId="0" borderId="71" xfId="24776" applyNumberFormat="1" applyFont="1" applyFill="1" applyBorder="1" applyAlignment="1">
      <alignment horizontal="right" vertical="center" wrapText="1"/>
    </xf>
    <xf numFmtId="0" fontId="249" fillId="61" borderId="71" xfId="34623" applyFont="1" applyFill="1" applyBorder="1" applyAlignment="1">
      <alignment vertical="center" wrapText="1"/>
    </xf>
    <xf numFmtId="0" fontId="388" fillId="0" borderId="0" xfId="34623" applyFont="1" applyAlignment="1">
      <alignment vertical="center"/>
    </xf>
    <xf numFmtId="0" fontId="311" fillId="0" borderId="70" xfId="34623" applyFont="1" applyFill="1" applyBorder="1" applyAlignment="1">
      <alignment horizontal="right" vertical="center"/>
    </xf>
    <xf numFmtId="325" fontId="249" fillId="54" borderId="70" xfId="34623" applyNumberFormat="1" applyFont="1" applyFill="1" applyBorder="1" applyAlignment="1">
      <alignment vertical="center" wrapText="1"/>
    </xf>
    <xf numFmtId="265" fontId="311" fillId="54" borderId="70" xfId="34623" applyNumberFormat="1" applyFont="1" applyFill="1" applyBorder="1" applyAlignment="1">
      <alignment horizontal="right" vertical="center"/>
    </xf>
    <xf numFmtId="265" fontId="311" fillId="0" borderId="70" xfId="34623" applyNumberFormat="1" applyFont="1" applyFill="1" applyBorder="1" applyAlignment="1">
      <alignment horizontal="right" vertical="center"/>
    </xf>
    <xf numFmtId="0" fontId="249" fillId="61" borderId="70" xfId="34623" applyFont="1" applyFill="1" applyBorder="1" applyAlignment="1">
      <alignment vertical="center" wrapText="1"/>
    </xf>
    <xf numFmtId="343" fontId="251" fillId="0" borderId="0" xfId="34623" applyNumberFormat="1" applyFont="1" applyFill="1" applyBorder="1" applyAlignment="1">
      <alignment horizontal="right" vertical="center" wrapText="1"/>
    </xf>
    <xf numFmtId="325" fontId="251" fillId="54" borderId="119" xfId="34623" applyNumberFormat="1" applyFont="1" applyFill="1" applyBorder="1" applyAlignment="1">
      <alignment vertical="center" wrapText="1"/>
    </xf>
    <xf numFmtId="265" fontId="251" fillId="54" borderId="119" xfId="24776" applyNumberFormat="1" applyFont="1" applyFill="1" applyBorder="1" applyAlignment="1">
      <alignment horizontal="right" vertical="center" wrapText="1"/>
    </xf>
    <xf numFmtId="265" fontId="251" fillId="0" borderId="119" xfId="24776" applyNumberFormat="1" applyFont="1" applyFill="1" applyBorder="1" applyAlignment="1">
      <alignment horizontal="right" vertical="center" wrapText="1"/>
    </xf>
    <xf numFmtId="0" fontId="251" fillId="61" borderId="119" xfId="34623" applyFont="1" applyFill="1" applyBorder="1" applyAlignment="1">
      <alignment vertical="center" wrapText="1"/>
    </xf>
    <xf numFmtId="343" fontId="249" fillId="0" borderId="0" xfId="34623" applyNumberFormat="1" applyFont="1" applyFill="1" applyBorder="1" applyAlignment="1">
      <alignment horizontal="right" vertical="center" wrapText="1"/>
    </xf>
    <xf numFmtId="168" fontId="249" fillId="54" borderId="71" xfId="34623" applyNumberFormat="1" applyFont="1" applyFill="1" applyBorder="1" applyAlignment="1">
      <alignment horizontal="right" vertical="center" wrapText="1"/>
    </xf>
    <xf numFmtId="168" fontId="249" fillId="54" borderId="71" xfId="34623" applyNumberFormat="1" applyFont="1" applyFill="1" applyBorder="1" applyAlignment="1">
      <alignment vertical="center" wrapText="1"/>
    </xf>
    <xf numFmtId="265" fontId="249" fillId="54" borderId="71" xfId="24776" applyNumberFormat="1" applyFont="1" applyFill="1" applyBorder="1" applyAlignment="1">
      <alignment horizontal="right" vertical="center" wrapText="1"/>
    </xf>
    <xf numFmtId="265" fontId="249" fillId="0" borderId="71" xfId="24776" applyNumberFormat="1" applyFont="1" applyFill="1" applyBorder="1" applyAlignment="1">
      <alignment horizontal="right" vertical="center" wrapText="1"/>
    </xf>
    <xf numFmtId="168" fontId="249" fillId="0" borderId="71" xfId="24776" applyNumberFormat="1" applyFont="1" applyFill="1" applyBorder="1" applyAlignment="1">
      <alignment horizontal="right" vertical="center" wrapText="1"/>
    </xf>
    <xf numFmtId="325" fontId="249" fillId="54" borderId="0" xfId="34623" applyNumberFormat="1" applyFont="1" applyFill="1" applyBorder="1" applyAlignment="1">
      <alignment vertical="center" wrapText="1"/>
    </xf>
    <xf numFmtId="265" fontId="249" fillId="54" borderId="0" xfId="24776" applyNumberFormat="1" applyFont="1" applyFill="1" applyBorder="1" applyAlignment="1">
      <alignment horizontal="right" vertical="center" wrapText="1"/>
    </xf>
    <xf numFmtId="265" fontId="249" fillId="0" borderId="0" xfId="24776" applyNumberFormat="1" applyFont="1" applyFill="1" applyBorder="1" applyAlignment="1">
      <alignment horizontal="right" vertical="center" wrapText="1"/>
    </xf>
    <xf numFmtId="0" fontId="249" fillId="61" borderId="0" xfId="34623" applyFont="1" applyFill="1" applyBorder="1" applyAlignment="1">
      <alignment vertical="center" wrapText="1"/>
    </xf>
    <xf numFmtId="265" fontId="249" fillId="54" borderId="70" xfId="24776" applyNumberFormat="1" applyFont="1" applyFill="1" applyBorder="1" applyAlignment="1">
      <alignment horizontal="right" vertical="center" wrapText="1"/>
    </xf>
    <xf numFmtId="265" fontId="249" fillId="0" borderId="70" xfId="24776" applyNumberFormat="1" applyFont="1" applyFill="1" applyBorder="1" applyAlignment="1">
      <alignment horizontal="right" vertical="center" wrapText="1"/>
    </xf>
    <xf numFmtId="325" fontId="249" fillId="54" borderId="71" xfId="34623" applyNumberFormat="1" applyFont="1" applyFill="1" applyBorder="1" applyAlignment="1">
      <alignment horizontal="right" vertical="center" wrapText="1"/>
    </xf>
    <xf numFmtId="325" fontId="319" fillId="0" borderId="0" xfId="34623" applyNumberFormat="1" applyFont="1" applyFill="1" applyBorder="1" applyAlignment="1">
      <alignment horizontal="right" vertical="center" wrapText="1"/>
    </xf>
    <xf numFmtId="325" fontId="368" fillId="0" borderId="0" xfId="34623" applyNumberFormat="1" applyFont="1" applyFill="1" applyBorder="1" applyAlignment="1"/>
    <xf numFmtId="325" fontId="319" fillId="0" borderId="71" xfId="34623" applyNumberFormat="1" applyFont="1" applyFill="1" applyBorder="1" applyAlignment="1">
      <alignment horizontal="right" wrapText="1"/>
    </xf>
    <xf numFmtId="0" fontId="251" fillId="61" borderId="71" xfId="34623" applyFont="1" applyFill="1" applyBorder="1" applyAlignment="1">
      <alignment vertical="center" wrapText="1"/>
    </xf>
    <xf numFmtId="0" fontId="389" fillId="0" borderId="0" xfId="34623" applyFont="1" applyFill="1" applyBorder="1" applyAlignment="1">
      <alignment horizontal="right" vertical="center" wrapText="1"/>
    </xf>
    <xf numFmtId="0" fontId="389" fillId="61" borderId="70" xfId="34623" applyFont="1" applyFill="1" applyBorder="1" applyAlignment="1">
      <alignment horizontal="right" wrapText="1"/>
    </xf>
    <xf numFmtId="0" fontId="318" fillId="61" borderId="0" xfId="34623" applyFont="1" applyFill="1" applyBorder="1" applyAlignment="1">
      <alignment vertical="center" wrapText="1"/>
    </xf>
    <xf numFmtId="0" fontId="389" fillId="0" borderId="0" xfId="34623" applyFont="1" applyFill="1" applyBorder="1" applyAlignment="1">
      <alignment horizontal="center" vertical="center" wrapText="1"/>
    </xf>
    <xf numFmtId="0" fontId="318" fillId="0" borderId="0" xfId="34623" applyFont="1" applyBorder="1" applyAlignment="1">
      <alignment horizontal="left" vertical="center"/>
    </xf>
    <xf numFmtId="0" fontId="251" fillId="61" borderId="0" xfId="34623" applyFont="1" applyFill="1" applyBorder="1" applyAlignment="1">
      <alignment vertical="center" wrapText="1"/>
    </xf>
    <xf numFmtId="343" fontId="368" fillId="0" borderId="0" xfId="34623" applyNumberFormat="1" applyFont="1" applyFill="1" applyBorder="1" applyAlignment="1">
      <alignment vertical="center"/>
    </xf>
    <xf numFmtId="0" fontId="368" fillId="0" borderId="0" xfId="34623" applyFont="1" applyFill="1" applyBorder="1" applyAlignment="1">
      <alignment vertical="center"/>
    </xf>
    <xf numFmtId="0" fontId="251" fillId="0" borderId="0" xfId="34623" applyFont="1" applyFill="1" applyBorder="1" applyAlignment="1">
      <alignment vertical="center" wrapText="1"/>
    </xf>
    <xf numFmtId="325" fontId="251" fillId="0" borderId="70" xfId="34623" applyNumberFormat="1" applyFont="1" applyFill="1" applyBorder="1" applyAlignment="1">
      <alignment horizontal="right" vertical="center" wrapText="1"/>
    </xf>
    <xf numFmtId="325" fontId="249" fillId="54" borderId="119" xfId="34623" applyNumberFormat="1" applyFont="1" applyFill="1" applyBorder="1" applyAlignment="1">
      <alignment horizontal="right" vertical="center" wrapText="1"/>
    </xf>
    <xf numFmtId="325" fontId="249" fillId="0" borderId="119" xfId="34623" applyNumberFormat="1" applyFont="1" applyFill="1" applyBorder="1" applyAlignment="1">
      <alignment horizontal="right" vertical="center" wrapText="1"/>
    </xf>
    <xf numFmtId="325" fontId="368" fillId="0" borderId="0" xfId="34623" applyNumberFormat="1" applyFont="1" applyFill="1" applyBorder="1" applyAlignment="1">
      <alignment vertical="center"/>
    </xf>
    <xf numFmtId="325" fontId="251" fillId="54" borderId="119" xfId="34623" applyNumberFormat="1" applyFont="1" applyFill="1" applyBorder="1" applyAlignment="1">
      <alignment horizontal="right" vertical="center" wrapText="1"/>
    </xf>
    <xf numFmtId="325" fontId="251" fillId="0" borderId="119" xfId="34623" applyNumberFormat="1" applyFont="1" applyFill="1" applyBorder="1" applyAlignment="1">
      <alignment horizontal="right" vertical="center" wrapText="1"/>
    </xf>
    <xf numFmtId="325" fontId="251" fillId="54" borderId="119" xfId="34623" applyNumberFormat="1" applyFont="1" applyFill="1" applyBorder="1" applyAlignment="1">
      <alignment horizontal="right" vertical="center"/>
    </xf>
    <xf numFmtId="325" fontId="251" fillId="0" borderId="119" xfId="34623" applyNumberFormat="1" applyFont="1" applyFill="1" applyBorder="1" applyAlignment="1">
      <alignment horizontal="right" vertical="center"/>
    </xf>
    <xf numFmtId="325" fontId="251" fillId="0" borderId="0" xfId="34623" applyNumberFormat="1" applyFont="1" applyFill="1" applyBorder="1" applyAlignment="1">
      <alignment horizontal="right" vertical="center"/>
    </xf>
    <xf numFmtId="325" fontId="249" fillId="0" borderId="71" xfId="34623" applyNumberFormat="1" applyFont="1" applyFill="1" applyBorder="1" applyAlignment="1">
      <alignment horizontal="right" vertical="center" wrapText="1"/>
    </xf>
    <xf numFmtId="168" fontId="249" fillId="0" borderId="71" xfId="34623" applyNumberFormat="1" applyFont="1" applyFill="1" applyBorder="1" applyAlignment="1">
      <alignment horizontal="right" vertical="center" wrapText="1"/>
    </xf>
    <xf numFmtId="325" fontId="249" fillId="0" borderId="0" xfId="34623" applyNumberFormat="1" applyFont="1" applyFill="1" applyBorder="1" applyAlignment="1">
      <alignment horizontal="right" vertical="center" wrapText="1"/>
    </xf>
    <xf numFmtId="325" fontId="249" fillId="54" borderId="0" xfId="34623" applyNumberFormat="1" applyFont="1" applyFill="1" applyBorder="1" applyAlignment="1">
      <alignment horizontal="right" vertical="center" wrapText="1"/>
    </xf>
    <xf numFmtId="325" fontId="249" fillId="54" borderId="70" xfId="34623" applyNumberFormat="1" applyFont="1" applyFill="1" applyBorder="1" applyAlignment="1">
      <alignment horizontal="right" vertical="center" wrapText="1"/>
    </xf>
    <xf numFmtId="325" fontId="249" fillId="0" borderId="70" xfId="34623" applyNumberFormat="1" applyFont="1" applyFill="1" applyBorder="1" applyAlignment="1">
      <alignment horizontal="right" vertical="center" wrapText="1"/>
    </xf>
    <xf numFmtId="0" fontId="391" fillId="55" borderId="71" xfId="34623" applyFont="1" applyFill="1" applyBorder="1" applyAlignment="1">
      <alignment horizontal="right" wrapText="1"/>
    </xf>
    <xf numFmtId="0" fontId="391" fillId="61" borderId="71" xfId="34623" applyFont="1" applyFill="1" applyBorder="1" applyAlignment="1">
      <alignment horizontal="right" wrapText="1"/>
    </xf>
    <xf numFmtId="325" fontId="251" fillId="0" borderId="0" xfId="34623" applyNumberFormat="1" applyFont="1" applyFill="1" applyBorder="1" applyAlignment="1">
      <alignment horizontal="right" wrapText="1"/>
    </xf>
    <xf numFmtId="0" fontId="318" fillId="61" borderId="71" xfId="34623" applyFont="1" applyFill="1" applyBorder="1" applyAlignment="1">
      <alignment wrapText="1"/>
    </xf>
    <xf numFmtId="0" fontId="318" fillId="61" borderId="0" xfId="34623" applyFont="1" applyFill="1" applyBorder="1" applyAlignment="1">
      <alignment wrapText="1"/>
    </xf>
    <xf numFmtId="0" fontId="318" fillId="0" borderId="0" xfId="34623" applyFont="1" applyBorder="1" applyAlignment="1">
      <alignment horizontal="left"/>
    </xf>
    <xf numFmtId="0" fontId="311" fillId="0" borderId="0" xfId="34623" applyFont="1"/>
    <xf numFmtId="168" fontId="251" fillId="54" borderId="70" xfId="34623" applyNumberFormat="1" applyFont="1" applyFill="1" applyBorder="1" applyAlignment="1">
      <alignment horizontal="right" vertical="center" wrapText="1"/>
    </xf>
    <xf numFmtId="0" fontId="311" fillId="0" borderId="0" xfId="34623" applyFont="1" applyFill="1" applyBorder="1"/>
    <xf numFmtId="265" fontId="251" fillId="54" borderId="70" xfId="24776" applyNumberFormat="1" applyFont="1" applyFill="1" applyBorder="1" applyAlignment="1">
      <alignment horizontal="right" vertical="center" wrapText="1"/>
    </xf>
    <xf numFmtId="265" fontId="251" fillId="0" borderId="70" xfId="24776" applyNumberFormat="1" applyFont="1" applyFill="1" applyBorder="1" applyAlignment="1">
      <alignment horizontal="right" vertical="center" wrapText="1"/>
    </xf>
    <xf numFmtId="0" fontId="311" fillId="0" borderId="70" xfId="34623" applyFont="1" applyBorder="1"/>
    <xf numFmtId="168" fontId="249" fillId="54" borderId="70" xfId="34623" applyNumberFormat="1" applyFont="1" applyFill="1" applyBorder="1" applyAlignment="1">
      <alignment horizontal="right" vertical="center" wrapText="1"/>
    </xf>
    <xf numFmtId="343" fontId="251" fillId="0" borderId="0" xfId="34623" applyNumberFormat="1" applyFont="1" applyFill="1" applyBorder="1" applyAlignment="1">
      <alignment horizontal="right" wrapText="1"/>
    </xf>
    <xf numFmtId="168" fontId="251" fillId="54" borderId="119" xfId="34623" applyNumberFormat="1" applyFont="1" applyFill="1" applyBorder="1" applyAlignment="1">
      <alignment horizontal="right" vertical="center" wrapText="1"/>
    </xf>
    <xf numFmtId="168" fontId="249" fillId="54" borderId="0" xfId="34623" applyNumberFormat="1" applyFont="1" applyFill="1" applyBorder="1" applyAlignment="1">
      <alignment horizontal="right" vertical="center" wrapText="1"/>
    </xf>
    <xf numFmtId="0" fontId="391" fillId="61" borderId="71" xfId="34623" applyFont="1" applyFill="1" applyBorder="1" applyAlignment="1">
      <alignment horizontal="right" vertical="center" wrapText="1"/>
    </xf>
    <xf numFmtId="0" fontId="311" fillId="0" borderId="71" xfId="34623" applyFont="1" applyBorder="1"/>
    <xf numFmtId="343" fontId="251" fillId="55" borderId="0" xfId="34623" applyNumberFormat="1" applyFont="1" applyFill="1" applyBorder="1" applyAlignment="1">
      <alignment horizontal="right" wrapText="1"/>
    </xf>
    <xf numFmtId="0" fontId="251" fillId="55" borderId="0" xfId="34623" applyFont="1" applyFill="1" applyBorder="1" applyAlignment="1">
      <alignment wrapText="1"/>
    </xf>
    <xf numFmtId="168" fontId="251" fillId="0" borderId="0" xfId="34623" applyNumberFormat="1" applyFont="1" applyFill="1" applyBorder="1" applyAlignment="1">
      <alignment horizontal="right" wrapText="1"/>
    </xf>
    <xf numFmtId="0" fontId="251" fillId="61" borderId="0" xfId="34623" applyFont="1" applyFill="1" applyBorder="1" applyAlignment="1">
      <alignment wrapText="1"/>
    </xf>
    <xf numFmtId="168" fontId="251" fillId="0" borderId="70" xfId="34623" applyNumberFormat="1" applyFont="1" applyFill="1" applyBorder="1" applyAlignment="1">
      <alignment horizontal="right" vertical="center" wrapText="1"/>
    </xf>
    <xf numFmtId="168" fontId="251" fillId="0" borderId="0" xfId="34623" applyNumberFormat="1" applyFont="1" applyFill="1" applyBorder="1" applyAlignment="1">
      <alignment horizontal="right" vertical="center" wrapText="1"/>
    </xf>
    <xf numFmtId="168" fontId="249" fillId="54" borderId="119" xfId="34623" applyNumberFormat="1" applyFont="1" applyFill="1" applyBorder="1" applyAlignment="1">
      <alignment horizontal="right" vertical="center" wrapText="1"/>
    </xf>
    <xf numFmtId="168" fontId="249" fillId="0" borderId="119" xfId="34623" applyNumberFormat="1" applyFont="1" applyFill="1" applyBorder="1" applyAlignment="1">
      <alignment horizontal="right" vertical="center" wrapText="1"/>
    </xf>
    <xf numFmtId="168" fontId="368" fillId="0" borderId="0" xfId="34623" applyNumberFormat="1" applyFont="1" applyFill="1" applyBorder="1" applyAlignment="1">
      <alignment vertical="center"/>
    </xf>
    <xf numFmtId="168" fontId="251" fillId="0" borderId="119" xfId="34623" applyNumberFormat="1" applyFont="1" applyFill="1" applyBorder="1" applyAlignment="1">
      <alignment horizontal="right" vertical="center" wrapText="1"/>
    </xf>
    <xf numFmtId="0" fontId="251" fillId="61" borderId="119" xfId="34623" applyFont="1" applyFill="1" applyBorder="1" applyAlignment="1">
      <alignment horizontal="left" vertical="center" wrapText="1"/>
    </xf>
    <xf numFmtId="168" fontId="249" fillId="0" borderId="0" xfId="34623" applyNumberFormat="1" applyFont="1" applyFill="1" applyBorder="1" applyAlignment="1">
      <alignment horizontal="right" vertical="center" wrapText="1"/>
    </xf>
    <xf numFmtId="168" fontId="249" fillId="0" borderId="70" xfId="34623" applyNumberFormat="1" applyFont="1" applyFill="1" applyBorder="1" applyAlignment="1">
      <alignment horizontal="right" vertical="center" wrapText="1"/>
    </xf>
    <xf numFmtId="0" fontId="318" fillId="61" borderId="71" xfId="34623" applyFont="1" applyFill="1" applyBorder="1" applyAlignment="1">
      <alignment vertical="center" wrapText="1"/>
    </xf>
    <xf numFmtId="343" fontId="321" fillId="54" borderId="111" xfId="34623" applyNumberFormat="1" applyFont="1" applyFill="1" applyBorder="1" applyAlignment="1">
      <alignment horizontal="right" vertical="center" wrapText="1"/>
    </xf>
    <xf numFmtId="343" fontId="321" fillId="55" borderId="111" xfId="34623" applyNumberFormat="1" applyFont="1" applyFill="1" applyBorder="1" applyAlignment="1">
      <alignment horizontal="right" vertical="center" wrapText="1"/>
    </xf>
    <xf numFmtId="0" fontId="321" fillId="55" borderId="70" xfId="34623" applyFont="1" applyFill="1" applyBorder="1" applyAlignment="1">
      <alignment horizontal="left"/>
    </xf>
    <xf numFmtId="343" fontId="320" fillId="54" borderId="110" xfId="34623" applyNumberFormat="1" applyFont="1" applyFill="1" applyBorder="1" applyAlignment="1">
      <alignment horizontal="right" vertical="center" wrapText="1"/>
    </xf>
    <xf numFmtId="343" fontId="320" fillId="55" borderId="110" xfId="34623" applyNumberFormat="1" applyFont="1" applyFill="1" applyBorder="1" applyAlignment="1">
      <alignment horizontal="right" vertical="center" wrapText="1"/>
    </xf>
    <xf numFmtId="0" fontId="320" fillId="55" borderId="71" xfId="34623" applyFont="1" applyFill="1" applyBorder="1" applyAlignment="1">
      <alignment horizontal="left"/>
    </xf>
    <xf numFmtId="343" fontId="320" fillId="54" borderId="0" xfId="34623" applyNumberFormat="1" applyFont="1" applyFill="1" applyBorder="1" applyAlignment="1">
      <alignment horizontal="right" vertical="center" wrapText="1"/>
    </xf>
    <xf numFmtId="343" fontId="320" fillId="55" borderId="0" xfId="34623" applyNumberFormat="1" applyFont="1" applyFill="1" applyBorder="1" applyAlignment="1">
      <alignment horizontal="right" vertical="center" wrapText="1"/>
    </xf>
    <xf numFmtId="0" fontId="320" fillId="55" borderId="0" xfId="34623" applyFont="1" applyFill="1" applyAlignment="1">
      <alignment horizontal="left"/>
    </xf>
    <xf numFmtId="343" fontId="320" fillId="54" borderId="70" xfId="34623" applyNumberFormat="1" applyFont="1" applyFill="1" applyBorder="1" applyAlignment="1">
      <alignment horizontal="right" vertical="center" wrapText="1"/>
    </xf>
    <xf numFmtId="343" fontId="320" fillId="55" borderId="70" xfId="34623" applyNumberFormat="1" applyFont="1" applyFill="1" applyBorder="1" applyAlignment="1">
      <alignment horizontal="right" vertical="center" wrapText="1"/>
    </xf>
    <xf numFmtId="0" fontId="320" fillId="55" borderId="70" xfId="34623" applyFont="1" applyFill="1" applyBorder="1" applyAlignment="1">
      <alignment horizontal="left"/>
    </xf>
    <xf numFmtId="0" fontId="319" fillId="55" borderId="71" xfId="34623" applyFont="1" applyFill="1" applyBorder="1" applyAlignment="1">
      <alignment horizontal="right" vertical="center" wrapText="1"/>
    </xf>
    <xf numFmtId="0" fontId="251" fillId="55" borderId="71" xfId="34623" applyFont="1" applyFill="1" applyBorder="1" applyAlignment="1">
      <alignment horizontal="left"/>
    </xf>
    <xf numFmtId="325" fontId="320" fillId="0" borderId="0" xfId="34623" applyNumberFormat="1" applyFont="1" applyFill="1" applyBorder="1" applyAlignment="1">
      <alignment horizontal="right"/>
    </xf>
    <xf numFmtId="1" fontId="311" fillId="55" borderId="0" xfId="34623" applyNumberFormat="1" applyFont="1" applyFill="1" applyBorder="1" applyAlignment="1">
      <alignment horizontal="right"/>
    </xf>
    <xf numFmtId="0" fontId="311" fillId="55" borderId="0" xfId="34623" applyFont="1" applyFill="1" applyBorder="1" applyAlignment="1">
      <alignment horizontal="left"/>
    </xf>
    <xf numFmtId="325" fontId="321" fillId="54" borderId="111" xfId="34623" applyNumberFormat="1" applyFont="1" applyFill="1" applyBorder="1" applyAlignment="1">
      <alignment horizontal="right" vertical="center" wrapText="1"/>
    </xf>
    <xf numFmtId="325" fontId="321" fillId="55" borderId="111" xfId="34623" applyNumberFormat="1" applyFont="1" applyFill="1" applyBorder="1" applyAlignment="1">
      <alignment horizontal="right" vertical="center" wrapText="1"/>
    </xf>
    <xf numFmtId="325" fontId="320" fillId="54" borderId="110" xfId="34623" applyNumberFormat="1" applyFont="1" applyFill="1" applyBorder="1" applyAlignment="1">
      <alignment horizontal="right" vertical="center" wrapText="1"/>
    </xf>
    <xf numFmtId="325" fontId="320" fillId="55" borderId="110" xfId="34623" applyNumberFormat="1" applyFont="1" applyFill="1" applyBorder="1" applyAlignment="1">
      <alignment horizontal="right" vertical="center" wrapText="1"/>
    </xf>
    <xf numFmtId="325" fontId="320" fillId="54" borderId="0" xfId="34623" applyNumberFormat="1" applyFont="1" applyFill="1" applyBorder="1" applyAlignment="1">
      <alignment horizontal="right" vertical="center" wrapText="1"/>
    </xf>
    <xf numFmtId="325" fontId="320" fillId="55" borderId="0" xfId="34623" applyNumberFormat="1" applyFont="1" applyFill="1" applyBorder="1" applyAlignment="1">
      <alignment horizontal="right" vertical="center" wrapText="1"/>
    </xf>
    <xf numFmtId="325" fontId="320" fillId="54" borderId="70" xfId="34623" applyNumberFormat="1" applyFont="1" applyFill="1" applyBorder="1" applyAlignment="1">
      <alignment horizontal="right" vertical="center" wrapText="1"/>
    </xf>
    <xf numFmtId="325" fontId="320" fillId="55" borderId="70" xfId="34623" applyNumberFormat="1" applyFont="1" applyFill="1" applyBorder="1" applyAlignment="1">
      <alignment horizontal="right" vertical="center" wrapText="1"/>
    </xf>
    <xf numFmtId="0" fontId="319" fillId="55" borderId="71" xfId="34623" applyFont="1" applyFill="1" applyBorder="1" applyAlignment="1">
      <alignment horizontal="right" wrapText="1"/>
    </xf>
    <xf numFmtId="325" fontId="320" fillId="55" borderId="0" xfId="34623" applyNumberFormat="1" applyFont="1" applyFill="1" applyBorder="1" applyAlignment="1">
      <alignment horizontal="right"/>
    </xf>
    <xf numFmtId="325" fontId="321" fillId="55" borderId="70" xfId="34623" applyNumberFormat="1" applyFont="1" applyFill="1" applyBorder="1" applyAlignment="1">
      <alignment horizontal="right" vertical="center" wrapText="1"/>
    </xf>
    <xf numFmtId="325" fontId="320" fillId="55" borderId="71" xfId="34623" applyNumberFormat="1" applyFont="1" applyFill="1" applyBorder="1" applyAlignment="1">
      <alignment horizontal="right" vertical="center" wrapText="1"/>
    </xf>
    <xf numFmtId="0" fontId="318" fillId="55" borderId="71" xfId="34623" applyFont="1" applyFill="1" applyBorder="1" applyAlignment="1">
      <alignment horizontal="right" wrapText="1"/>
    </xf>
    <xf numFmtId="325" fontId="321" fillId="54" borderId="70" xfId="34623" applyNumberFormat="1" applyFont="1" applyFill="1" applyBorder="1" applyAlignment="1">
      <alignment horizontal="right" vertical="center" wrapText="1"/>
    </xf>
    <xf numFmtId="325" fontId="320" fillId="54" borderId="71" xfId="34623" applyNumberFormat="1" applyFont="1" applyFill="1" applyBorder="1" applyAlignment="1">
      <alignment horizontal="right" vertical="center" wrapText="1"/>
    </xf>
    <xf numFmtId="0" fontId="318" fillId="55" borderId="0" xfId="34623" applyFont="1" applyFill="1" applyBorder="1" applyAlignment="1">
      <alignment horizontal="right" wrapText="1"/>
    </xf>
    <xf numFmtId="0" fontId="318" fillId="55" borderId="0" xfId="34623" applyFont="1" applyFill="1" applyBorder="1" applyAlignment="1">
      <alignment horizontal="left"/>
    </xf>
    <xf numFmtId="0" fontId="318" fillId="55" borderId="70" xfId="34623" applyFont="1" applyFill="1" applyBorder="1" applyAlignment="1">
      <alignment horizontal="right" wrapText="1"/>
    </xf>
    <xf numFmtId="0" fontId="318" fillId="55" borderId="70" xfId="34623" quotePrefix="1" applyFont="1" applyFill="1" applyBorder="1" applyAlignment="1">
      <alignment horizontal="right" wrapText="1"/>
    </xf>
    <xf numFmtId="0" fontId="388" fillId="0" borderId="0" xfId="34623" applyFont="1" applyAlignment="1"/>
    <xf numFmtId="0" fontId="388" fillId="0" borderId="0" xfId="34623" applyFont="1"/>
    <xf numFmtId="334" fontId="321" fillId="54" borderId="0" xfId="34623" applyNumberFormat="1" applyFont="1" applyFill="1" applyAlignment="1">
      <alignment horizontal="right" vertical="center"/>
    </xf>
    <xf numFmtId="0" fontId="249" fillId="55" borderId="0" xfId="34765" applyFont="1" applyFill="1" applyBorder="1" applyAlignment="1">
      <alignment horizontal="left" wrapText="1"/>
    </xf>
    <xf numFmtId="334" fontId="321" fillId="54" borderId="106" xfId="34623" applyNumberFormat="1" applyFont="1" applyFill="1" applyBorder="1" applyAlignment="1">
      <alignment horizontal="right" vertical="center"/>
    </xf>
    <xf numFmtId="0" fontId="319" fillId="55" borderId="105" xfId="17255" applyFont="1" applyFill="1" applyBorder="1" applyAlignment="1">
      <alignment horizontal="right" wrapText="1"/>
    </xf>
    <xf numFmtId="0" fontId="318" fillId="55" borderId="105" xfId="17255" applyFont="1" applyFill="1" applyBorder="1" applyAlignment="1">
      <alignment horizontal="left" wrapText="1"/>
    </xf>
    <xf numFmtId="0" fontId="318" fillId="55" borderId="0" xfId="34765" applyFont="1" applyFill="1" applyBorder="1" applyAlignment="1">
      <alignment horizontal="right" wrapText="1"/>
    </xf>
    <xf numFmtId="0" fontId="318" fillId="55" borderId="0" xfId="17255" applyFont="1" applyFill="1" applyAlignment="1">
      <alignment horizontal="left" wrapText="1"/>
    </xf>
    <xf numFmtId="334" fontId="320" fillId="55" borderId="0" xfId="34623" applyNumberFormat="1" applyFont="1" applyFill="1" applyAlignment="1">
      <alignment horizontal="right" vertical="center"/>
    </xf>
    <xf numFmtId="334" fontId="320" fillId="55" borderId="106" xfId="34623" applyNumberFormat="1" applyFont="1" applyFill="1" applyBorder="1" applyAlignment="1">
      <alignment horizontal="right" vertical="center"/>
    </xf>
    <xf numFmtId="334" fontId="249" fillId="55" borderId="0" xfId="17255" applyNumberFormat="1" applyFont="1" applyFill="1" applyBorder="1" applyAlignment="1">
      <alignment horizontal="right" wrapText="1"/>
    </xf>
    <xf numFmtId="0" fontId="249" fillId="55" borderId="0" xfId="17255" applyFont="1" applyFill="1" applyBorder="1" applyAlignment="1">
      <alignment horizontal="left" wrapText="1"/>
    </xf>
    <xf numFmtId="0" fontId="319" fillId="55" borderId="70" xfId="17255" applyFont="1" applyFill="1" applyBorder="1" applyAlignment="1">
      <alignment horizontal="right" wrapText="1"/>
    </xf>
    <xf numFmtId="0" fontId="318" fillId="55" borderId="70" xfId="17255" applyFont="1" applyFill="1" applyBorder="1" applyAlignment="1">
      <alignment horizontal="left" wrapText="1"/>
    </xf>
    <xf numFmtId="0" fontId="251" fillId="54" borderId="71" xfId="17255" applyFont="1" applyFill="1" applyBorder="1" applyAlignment="1">
      <alignment horizontal="right" wrapText="1"/>
    </xf>
    <xf numFmtId="0" fontId="249" fillId="55" borderId="71" xfId="17255" applyFont="1" applyFill="1" applyBorder="1" applyAlignment="1">
      <alignment horizontal="left" wrapText="1"/>
    </xf>
    <xf numFmtId="0" fontId="249" fillId="54" borderId="70" xfId="17255" applyFont="1" applyFill="1" applyBorder="1" applyAlignment="1">
      <alignment horizontal="right" wrapText="1"/>
    </xf>
    <xf numFmtId="0" fontId="319" fillId="55" borderId="71" xfId="17255" applyFont="1" applyFill="1" applyBorder="1" applyAlignment="1">
      <alignment horizontal="right" wrapText="1"/>
    </xf>
    <xf numFmtId="0" fontId="318" fillId="55" borderId="71" xfId="17255" applyFont="1" applyFill="1" applyBorder="1" applyAlignment="1">
      <alignment horizontal="left" wrapText="1"/>
    </xf>
    <xf numFmtId="0" fontId="320" fillId="55" borderId="0" xfId="17255" applyFont="1" applyFill="1" applyBorder="1" applyAlignment="1"/>
    <xf numFmtId="0" fontId="376" fillId="55" borderId="0" xfId="17255" applyFont="1" applyFill="1" applyBorder="1" applyAlignment="1"/>
    <xf numFmtId="364" fontId="251" fillId="0" borderId="97" xfId="34766" applyNumberFormat="1" applyFont="1" applyFill="1" applyBorder="1" applyAlignment="1">
      <alignment horizontal="right" wrapText="1"/>
    </xf>
    <xf numFmtId="168" fontId="251" fillId="54" borderId="106" xfId="34766" applyNumberFormat="1" applyFont="1" applyFill="1" applyBorder="1" applyAlignment="1">
      <alignment horizontal="right" wrapText="1"/>
    </xf>
    <xf numFmtId="0" fontId="321" fillId="61" borderId="106" xfId="34767" applyFont="1" applyFill="1" applyBorder="1" applyAlignment="1">
      <alignment wrapText="1"/>
    </xf>
    <xf numFmtId="364" fontId="249" fillId="0" borderId="105" xfId="2979" applyNumberFormat="1" applyFont="1" applyFill="1" applyBorder="1" applyAlignment="1">
      <alignment vertical="center"/>
    </xf>
    <xf numFmtId="168" fontId="249" fillId="0" borderId="105" xfId="2979" applyNumberFormat="1" applyFont="1" applyBorder="1" applyAlignment="1">
      <alignment vertical="center"/>
    </xf>
    <xf numFmtId="0" fontId="321" fillId="61" borderId="105" xfId="34767" applyFont="1" applyFill="1" applyBorder="1" applyAlignment="1">
      <alignment wrapText="1"/>
    </xf>
    <xf numFmtId="364" fontId="251" fillId="0" borderId="70" xfId="34766" applyNumberFormat="1" applyFont="1" applyFill="1" applyBorder="1" applyAlignment="1">
      <alignment horizontal="right" wrapText="1"/>
    </xf>
    <xf numFmtId="168" fontId="251" fillId="54" borderId="70" xfId="34766" applyNumberFormat="1" applyFont="1" applyFill="1" applyBorder="1" applyAlignment="1">
      <alignment horizontal="right" wrapText="1"/>
    </xf>
    <xf numFmtId="0" fontId="321" fillId="61" borderId="70" xfId="34768" applyFont="1" applyFill="1" applyBorder="1" applyAlignment="1">
      <alignment wrapText="1"/>
    </xf>
    <xf numFmtId="364" fontId="249" fillId="0" borderId="71" xfId="34766" applyNumberFormat="1" applyFont="1" applyFill="1" applyBorder="1" applyAlignment="1">
      <alignment horizontal="right" wrapText="1"/>
    </xf>
    <xf numFmtId="168" fontId="249" fillId="54" borderId="71" xfId="34766" applyNumberFormat="1" applyFont="1" applyFill="1" applyBorder="1" applyAlignment="1">
      <alignment horizontal="right" wrapText="1"/>
    </xf>
    <xf numFmtId="0" fontId="320" fillId="61" borderId="71" xfId="34767" applyFont="1" applyFill="1" applyBorder="1" applyAlignment="1">
      <alignment wrapText="1"/>
    </xf>
    <xf numFmtId="364" fontId="249" fillId="0" borderId="0" xfId="34766" applyNumberFormat="1" applyFont="1" applyFill="1" applyAlignment="1">
      <alignment horizontal="right" wrapText="1"/>
    </xf>
    <xf numFmtId="168" fontId="249" fillId="54" borderId="0" xfId="34766" applyNumberFormat="1" applyFont="1" applyFill="1" applyAlignment="1">
      <alignment horizontal="right" wrapText="1"/>
    </xf>
    <xf numFmtId="0" fontId="320" fillId="61" borderId="0" xfId="34767" applyFont="1" applyFill="1" applyAlignment="1">
      <alignment wrapText="1"/>
    </xf>
    <xf numFmtId="168" fontId="249" fillId="61" borderId="0" xfId="34766" applyNumberFormat="1" applyFont="1" applyFill="1" applyAlignment="1">
      <alignment horizontal="right" wrapText="1"/>
    </xf>
    <xf numFmtId="0" fontId="321" fillId="61" borderId="0" xfId="34767" applyFont="1" applyFill="1" applyAlignment="1">
      <alignment wrapText="1"/>
    </xf>
    <xf numFmtId="364" fontId="249" fillId="0" borderId="71" xfId="2979" applyNumberFormat="1" applyFont="1" applyFill="1" applyBorder="1" applyAlignment="1">
      <alignment vertical="center"/>
    </xf>
    <xf numFmtId="168" fontId="249" fillId="0" borderId="71" xfId="2979" applyNumberFormat="1" applyFont="1" applyBorder="1" applyAlignment="1">
      <alignment vertical="center"/>
    </xf>
    <xf numFmtId="0" fontId="320" fillId="61" borderId="71" xfId="34768" applyFont="1" applyFill="1" applyBorder="1" applyAlignment="1">
      <alignment wrapText="1"/>
    </xf>
    <xf numFmtId="0" fontId="320" fillId="61" borderId="0" xfId="34768" applyFont="1" applyFill="1" applyAlignment="1">
      <alignment wrapText="1"/>
    </xf>
    <xf numFmtId="168" fontId="249" fillId="0" borderId="0" xfId="34766" applyNumberFormat="1" applyFont="1" applyFill="1" applyAlignment="1">
      <alignment horizontal="right" wrapText="1"/>
    </xf>
    <xf numFmtId="168" fontId="249" fillId="55" borderId="0" xfId="34766" applyNumberFormat="1" applyFont="1" applyFill="1" applyAlignment="1">
      <alignment horizontal="right" wrapText="1"/>
    </xf>
    <xf numFmtId="0" fontId="321" fillId="61" borderId="0" xfId="34768" applyFont="1" applyFill="1" applyAlignment="1">
      <alignment wrapText="1"/>
    </xf>
    <xf numFmtId="0" fontId="320" fillId="61" borderId="0" xfId="24797" applyFont="1" applyFill="1" applyAlignment="1">
      <alignment wrapText="1"/>
    </xf>
    <xf numFmtId="364" fontId="251" fillId="0" borderId="70" xfId="21648" applyNumberFormat="1" applyFont="1" applyFill="1" applyBorder="1" applyAlignment="1">
      <alignment horizontal="right" wrapText="1"/>
    </xf>
    <xf numFmtId="0" fontId="319" fillId="61" borderId="71" xfId="34766" applyFont="1" applyFill="1" applyBorder="1" applyAlignment="1">
      <alignment horizontal="right" wrapText="1"/>
    </xf>
    <xf numFmtId="0" fontId="325" fillId="61" borderId="71" xfId="24797" applyFont="1" applyFill="1" applyBorder="1" applyAlignment="1">
      <alignment horizontal="left" wrapText="1"/>
    </xf>
    <xf numFmtId="0" fontId="320" fillId="61" borderId="0" xfId="34766" applyFont="1" applyFill="1" applyAlignment="1">
      <alignment horizontal="right" wrapText="1"/>
    </xf>
    <xf numFmtId="0" fontId="365" fillId="61" borderId="0" xfId="34766" applyFont="1" applyFill="1" applyAlignment="1">
      <alignment horizontal="right" wrapText="1"/>
    </xf>
    <xf numFmtId="169" fontId="249" fillId="0" borderId="0" xfId="34769" applyNumberFormat="1" applyFont="1" applyFill="1" applyAlignment="1">
      <alignment horizontal="right" wrapText="1"/>
    </xf>
    <xf numFmtId="169" fontId="249" fillId="54" borderId="0" xfId="24776" applyNumberFormat="1" applyFont="1" applyFill="1" applyAlignment="1">
      <alignment horizontal="right" wrapText="1"/>
    </xf>
    <xf numFmtId="169" fontId="249" fillId="0" borderId="70" xfId="24802" applyNumberFormat="1" applyFont="1" applyFill="1" applyBorder="1" applyAlignment="1">
      <alignment horizontal="right" wrapText="1"/>
    </xf>
    <xf numFmtId="169" fontId="249" fillId="54" borderId="70" xfId="24776" applyNumberFormat="1" applyFont="1" applyFill="1" applyBorder="1" applyAlignment="1">
      <alignment horizontal="right" wrapText="1"/>
    </xf>
    <xf numFmtId="0" fontId="320" fillId="61" borderId="70" xfId="24797" applyFont="1" applyFill="1" applyBorder="1" applyAlignment="1">
      <alignment wrapText="1"/>
    </xf>
    <xf numFmtId="0" fontId="318" fillId="61" borderId="71" xfId="34769" applyFont="1" applyFill="1" applyBorder="1" applyAlignment="1">
      <alignment horizontal="right" wrapText="1"/>
    </xf>
    <xf numFmtId="0" fontId="318" fillId="61" borderId="0" xfId="34769" applyFont="1" applyFill="1" applyAlignment="1">
      <alignment horizontal="right" wrapText="1"/>
    </xf>
    <xf numFmtId="168" fontId="251" fillId="54" borderId="70" xfId="34770" applyNumberFormat="1" applyFont="1" applyFill="1" applyBorder="1" applyAlignment="1">
      <alignment horizontal="right" vertical="center"/>
    </xf>
    <xf numFmtId="0" fontId="251" fillId="61" borderId="70" xfId="34770" applyNumberFormat="1" applyFont="1" applyFill="1" applyBorder="1" applyAlignment="1">
      <alignment horizontal="left" vertical="center"/>
    </xf>
    <xf numFmtId="168" fontId="249" fillId="0" borderId="71" xfId="34770" applyNumberFormat="1" applyFont="1" applyFill="1" applyBorder="1" applyAlignment="1">
      <alignment horizontal="right" vertical="center"/>
    </xf>
    <xf numFmtId="0" fontId="249" fillId="0" borderId="71" xfId="34770" applyNumberFormat="1" applyFont="1" applyFill="1" applyBorder="1" applyAlignment="1">
      <alignment horizontal="left" vertical="center"/>
    </xf>
    <xf numFmtId="0" fontId="251" fillId="0" borderId="70" xfId="34770" applyNumberFormat="1" applyFont="1" applyFill="1" applyBorder="1" applyAlignment="1">
      <alignment horizontal="left" vertical="center" wrapText="1"/>
    </xf>
    <xf numFmtId="168" fontId="249" fillId="54" borderId="71" xfId="34770" applyNumberFormat="1" applyFont="1" applyFill="1" applyBorder="1" applyAlignment="1">
      <alignment horizontal="right" vertical="center"/>
    </xf>
    <xf numFmtId="0" fontId="249" fillId="0" borderId="71" xfId="34770" applyNumberFormat="1" applyFont="1" applyFill="1" applyBorder="1" applyAlignment="1">
      <alignment horizontal="left" vertical="center" wrapText="1"/>
    </xf>
    <xf numFmtId="168" fontId="249" fillId="54" borderId="0" xfId="34770" applyNumberFormat="1" applyFont="1" applyFill="1" applyBorder="1" applyAlignment="1">
      <alignment horizontal="right" vertical="center"/>
    </xf>
    <xf numFmtId="0" fontId="249" fillId="0" borderId="0" xfId="34770" applyNumberFormat="1" applyFont="1" applyFill="1" applyBorder="1" applyAlignment="1">
      <alignment horizontal="left" vertical="center" wrapText="1"/>
    </xf>
    <xf numFmtId="168" fontId="251" fillId="0" borderId="0" xfId="34770" applyNumberFormat="1" applyFont="1" applyFill="1" applyBorder="1" applyAlignment="1">
      <alignment horizontal="right" vertical="center"/>
    </xf>
    <xf numFmtId="0" fontId="251" fillId="61" borderId="0" xfId="34770" applyNumberFormat="1" applyFont="1" applyFill="1" applyBorder="1" applyAlignment="1">
      <alignment horizontal="left" vertical="center"/>
    </xf>
    <xf numFmtId="0" fontId="251" fillId="61" borderId="70" xfId="34770" applyNumberFormat="1" applyFont="1" applyFill="1" applyBorder="1" applyAlignment="1">
      <alignment horizontal="left" vertical="center" wrapText="1"/>
    </xf>
    <xf numFmtId="0" fontId="249" fillId="0" borderId="0" xfId="34770" applyNumberFormat="1" applyFont="1" applyFill="1" applyBorder="1" applyAlignment="1">
      <alignment horizontal="left" vertical="center"/>
    </xf>
    <xf numFmtId="0" fontId="321" fillId="61" borderId="70" xfId="34770" applyNumberFormat="1" applyFont="1" applyFill="1" applyBorder="1" applyAlignment="1">
      <alignment horizontal="left" vertical="center" wrapText="1"/>
    </xf>
    <xf numFmtId="168" fontId="249" fillId="0" borderId="0" xfId="34770" applyNumberFormat="1" applyFont="1" applyFill="1" applyBorder="1" applyAlignment="1">
      <alignment horizontal="right" vertical="center"/>
    </xf>
    <xf numFmtId="0" fontId="320" fillId="0" borderId="0" xfId="34770" applyNumberFormat="1" applyFont="1" applyFill="1" applyBorder="1" applyAlignment="1">
      <alignment horizontal="left" vertical="center" wrapText="1"/>
    </xf>
    <xf numFmtId="168" fontId="366" fillId="0" borderId="0" xfId="34770" applyNumberFormat="1" applyFont="1" applyFill="1" applyBorder="1" applyAlignment="1">
      <alignment horizontal="right" vertical="center"/>
    </xf>
    <xf numFmtId="0" fontId="251" fillId="61" borderId="0" xfId="34770" applyNumberFormat="1" applyFont="1" applyFill="1" applyBorder="1" applyAlignment="1">
      <alignment horizontal="left" vertical="center" wrapText="1"/>
    </xf>
    <xf numFmtId="0" fontId="319" fillId="0" borderId="71" xfId="34771" applyFont="1" applyBorder="1" applyAlignment="1">
      <alignment horizontal="right" vertical="center"/>
    </xf>
    <xf numFmtId="0" fontId="318" fillId="0" borderId="0" xfId="34770" applyNumberFormat="1" applyFont="1" applyFill="1" applyBorder="1" applyAlignment="1">
      <alignment horizontal="right" vertical="center"/>
    </xf>
    <xf numFmtId="168" fontId="251" fillId="55" borderId="70" xfId="34772" applyNumberFormat="1" applyFont="1" applyFill="1" applyBorder="1" applyAlignment="1"/>
    <xf numFmtId="168" fontId="251" fillId="55" borderId="0" xfId="34772" applyNumberFormat="1" applyFont="1" applyFill="1" applyBorder="1" applyAlignment="1"/>
    <xf numFmtId="168" fontId="251" fillId="0" borderId="0" xfId="34772" applyNumberFormat="1" applyFont="1" applyFill="1" applyBorder="1" applyAlignment="1"/>
    <xf numFmtId="0" fontId="251" fillId="61" borderId="70" xfId="34772" applyFont="1" applyFill="1" applyBorder="1" applyAlignment="1">
      <alignment horizontal="left"/>
    </xf>
    <xf numFmtId="168" fontId="251" fillId="55" borderId="71" xfId="34772" applyNumberFormat="1" applyFont="1" applyFill="1" applyBorder="1" applyAlignment="1"/>
    <xf numFmtId="0" fontId="251" fillId="61" borderId="71" xfId="34772" applyFont="1" applyFill="1" applyBorder="1" applyAlignment="1">
      <alignment horizontal="left"/>
    </xf>
    <xf numFmtId="168" fontId="249" fillId="55" borderId="71" xfId="34772" applyNumberFormat="1" applyFont="1" applyFill="1" applyBorder="1" applyAlignment="1"/>
    <xf numFmtId="168" fontId="249" fillId="55" borderId="0" xfId="34772" applyNumberFormat="1" applyFont="1" applyFill="1" applyBorder="1" applyAlignment="1"/>
    <xf numFmtId="168" fontId="249" fillId="55" borderId="71" xfId="34772" applyNumberFormat="1" applyFont="1" applyFill="1" applyBorder="1" applyAlignment="1">
      <alignment horizontal="right"/>
    </xf>
    <xf numFmtId="168" fontId="249" fillId="0" borderId="0" xfId="34772" applyNumberFormat="1" applyFont="1" applyFill="1" applyBorder="1" applyAlignment="1"/>
    <xf numFmtId="0" fontId="249" fillId="61" borderId="71" xfId="34772" applyFont="1" applyFill="1" applyBorder="1" applyAlignment="1">
      <alignment horizontal="left" wrapText="1" indent="1"/>
    </xf>
    <xf numFmtId="0" fontId="249" fillId="61" borderId="0" xfId="34772" applyFont="1" applyFill="1" applyBorder="1" applyAlignment="1">
      <alignment horizontal="left" wrapText="1" indent="1"/>
    </xf>
    <xf numFmtId="168" fontId="249" fillId="61" borderId="71" xfId="7322" applyNumberFormat="1" applyFont="1" applyFill="1" applyBorder="1" applyAlignment="1"/>
    <xf numFmtId="168" fontId="249" fillId="0" borderId="0" xfId="7322" applyNumberFormat="1" applyFont="1" applyFill="1" applyBorder="1" applyAlignment="1"/>
    <xf numFmtId="168" fontId="397" fillId="61" borderId="71" xfId="34772" applyNumberFormat="1" applyFont="1" applyFill="1" applyBorder="1" applyAlignment="1"/>
    <xf numFmtId="168" fontId="398" fillId="61" borderId="71" xfId="34772" applyNumberFormat="1" applyFont="1" applyFill="1" applyBorder="1" applyAlignment="1"/>
    <xf numFmtId="0" fontId="318" fillId="61" borderId="71" xfId="34772" applyFont="1" applyFill="1" applyBorder="1" applyAlignment="1">
      <alignment horizontal="left"/>
    </xf>
    <xf numFmtId="0" fontId="251" fillId="61" borderId="0" xfId="34772" applyFont="1" applyFill="1" applyBorder="1" applyAlignment="1">
      <alignment horizontal="left"/>
    </xf>
    <xf numFmtId="168" fontId="251" fillId="54" borderId="70" xfId="24794" applyNumberFormat="1" applyFont="1" applyFill="1" applyBorder="1" applyAlignment="1"/>
    <xf numFmtId="168" fontId="251" fillId="54" borderId="71" xfId="24794" applyNumberFormat="1" applyFont="1" applyFill="1" applyBorder="1" applyAlignment="1"/>
    <xf numFmtId="168" fontId="251" fillId="54" borderId="71" xfId="24794" applyNumberFormat="1" applyFont="1" applyFill="1" applyBorder="1" applyAlignment="1">
      <alignment horizontal="right"/>
    </xf>
    <xf numFmtId="168" fontId="251" fillId="55" borderId="0" xfId="34772" applyNumberFormat="1" applyFont="1" applyFill="1" applyBorder="1" applyAlignment="1">
      <alignment horizontal="right"/>
    </xf>
    <xf numFmtId="168" fontId="249" fillId="54" borderId="71" xfId="24794" applyNumberFormat="1" applyFont="1" applyFill="1" applyBorder="1" applyAlignment="1"/>
    <xf numFmtId="168" fontId="249" fillId="54" borderId="71" xfId="24794" applyNumberFormat="1" applyFont="1" applyFill="1" applyBorder="1" applyAlignment="1">
      <alignment horizontal="right"/>
    </xf>
    <xf numFmtId="168" fontId="249" fillId="54" borderId="0" xfId="24794" applyNumberFormat="1" applyFont="1" applyFill="1" applyBorder="1" applyAlignment="1"/>
    <xf numFmtId="168" fontId="251" fillId="54" borderId="70" xfId="24794" applyNumberFormat="1" applyFont="1" applyFill="1" applyBorder="1" applyAlignment="1">
      <alignment horizontal="right"/>
    </xf>
    <xf numFmtId="0" fontId="319" fillId="55" borderId="71" xfId="34772" applyFont="1" applyFill="1" applyBorder="1" applyAlignment="1">
      <alignment horizontal="right" wrapText="1"/>
    </xf>
    <xf numFmtId="0" fontId="319" fillId="55" borderId="0" xfId="34623" applyFont="1" applyFill="1" applyBorder="1" applyAlignment="1">
      <alignment horizontal="right" wrapText="1"/>
    </xf>
    <xf numFmtId="0" fontId="318" fillId="55" borderId="70" xfId="34772" applyFont="1" applyFill="1" applyBorder="1" applyAlignment="1">
      <alignment horizontal="right" wrapText="1"/>
    </xf>
    <xf numFmtId="0" fontId="318" fillId="55" borderId="0" xfId="34623" applyFont="1" applyFill="1" applyAlignment="1">
      <alignment horizontal="right" wrapText="1"/>
    </xf>
    <xf numFmtId="0" fontId="387" fillId="0" borderId="0" xfId="34773" applyFont="1" applyFill="1" applyBorder="1"/>
    <xf numFmtId="0" fontId="318" fillId="61" borderId="0" xfId="34772" applyFont="1" applyFill="1" applyBorder="1" applyAlignment="1">
      <alignment horizontal="left" wrapText="1"/>
    </xf>
    <xf numFmtId="0" fontId="318" fillId="55" borderId="71" xfId="34772" applyFont="1" applyFill="1" applyBorder="1" applyAlignment="1">
      <alignment horizontal="right" wrapText="1"/>
    </xf>
    <xf numFmtId="0" fontId="318" fillId="55" borderId="0" xfId="34623" applyFont="1" applyFill="1" applyAlignment="1">
      <alignment horizontal="left" wrapText="1"/>
    </xf>
    <xf numFmtId="0" fontId="318" fillId="55" borderId="0" xfId="34772" applyFont="1" applyFill="1" applyBorder="1" applyAlignment="1">
      <alignment wrapText="1"/>
    </xf>
    <xf numFmtId="0" fontId="318" fillId="55" borderId="0" xfId="34623" applyFont="1" applyFill="1" applyAlignment="1">
      <alignment horizontal="center" wrapText="1"/>
    </xf>
    <xf numFmtId="168" fontId="251" fillId="54" borderId="94" xfId="2979" applyNumberFormat="1" applyFont="1" applyFill="1" applyBorder="1" applyAlignment="1"/>
    <xf numFmtId="0" fontId="251" fillId="61" borderId="94" xfId="2979" applyFont="1" applyFill="1" applyBorder="1" applyAlignment="1">
      <alignment horizontal="left" wrapText="1"/>
    </xf>
    <xf numFmtId="168" fontId="251" fillId="54" borderId="120" xfId="2979" applyNumberFormat="1" applyFont="1" applyFill="1" applyBorder="1" applyAlignment="1"/>
    <xf numFmtId="0" fontId="251" fillId="61" borderId="120" xfId="2979" applyFont="1" applyFill="1" applyBorder="1" applyAlignment="1">
      <alignment horizontal="left" wrapText="1"/>
    </xf>
    <xf numFmtId="168" fontId="249" fillId="54" borderId="71" xfId="2979" applyNumberFormat="1" applyFont="1" applyFill="1" applyBorder="1" applyAlignment="1"/>
    <xf numFmtId="168" fontId="249" fillId="54" borderId="71" xfId="2979" applyNumberFormat="1" applyFont="1" applyFill="1" applyBorder="1" applyAlignment="1">
      <alignment horizontal="right"/>
    </xf>
    <xf numFmtId="168" fontId="249" fillId="54" borderId="0" xfId="2979" applyNumberFormat="1" applyFont="1" applyFill="1" applyBorder="1" applyAlignment="1"/>
    <xf numFmtId="168" fontId="249" fillId="54" borderId="0" xfId="2979" applyNumberFormat="1" applyFont="1" applyFill="1" applyBorder="1" applyAlignment="1">
      <alignment horizontal="right"/>
    </xf>
    <xf numFmtId="0" fontId="249" fillId="61" borderId="0" xfId="2979" applyFont="1" applyFill="1" applyBorder="1" applyAlignment="1">
      <alignment horizontal="left" wrapText="1"/>
    </xf>
    <xf numFmtId="168" fontId="251" fillId="55" borderId="70" xfId="2979" applyNumberFormat="1" applyFont="1" applyFill="1" applyBorder="1" applyAlignment="1"/>
    <xf numFmtId="0" fontId="251" fillId="61" borderId="70" xfId="2979" applyFont="1" applyFill="1" applyBorder="1" applyAlignment="1">
      <alignment horizontal="left" wrapText="1"/>
    </xf>
    <xf numFmtId="0" fontId="319" fillId="61" borderId="71" xfId="2979" applyFont="1" applyFill="1" applyBorder="1" applyAlignment="1">
      <alignment horizontal="right" wrapText="1"/>
    </xf>
    <xf numFmtId="0" fontId="318" fillId="61" borderId="71" xfId="2979" applyFont="1" applyFill="1" applyBorder="1" applyAlignment="1">
      <alignment horizontal="left" wrapText="1"/>
    </xf>
    <xf numFmtId="0" fontId="318" fillId="55" borderId="0" xfId="2979" applyFont="1" applyFill="1" applyBorder="1" applyAlignment="1">
      <alignment horizontal="right" wrapText="1"/>
    </xf>
    <xf numFmtId="0" fontId="318" fillId="61" borderId="0" xfId="2979" applyFont="1" applyFill="1" applyBorder="1" applyAlignment="1">
      <alignment horizontal="left" wrapText="1"/>
    </xf>
    <xf numFmtId="325" fontId="251" fillId="55" borderId="70" xfId="34763" applyNumberFormat="1" applyFont="1" applyFill="1" applyBorder="1" applyAlignment="1">
      <alignment horizontal="right" wrapText="1"/>
    </xf>
    <xf numFmtId="325" fontId="251" fillId="54" borderId="70" xfId="34763" applyNumberFormat="1" applyFont="1" applyFill="1" applyBorder="1" applyAlignment="1">
      <alignment horizontal="right" wrapText="1"/>
    </xf>
    <xf numFmtId="0" fontId="251" fillId="0" borderId="70" xfId="34774" applyFont="1" applyBorder="1" applyAlignment="1">
      <alignment wrapText="1"/>
    </xf>
    <xf numFmtId="325" fontId="249" fillId="0" borderId="71" xfId="34763" applyNumberFormat="1" applyFont="1" applyFill="1" applyBorder="1" applyAlignment="1">
      <alignment horizontal="right"/>
    </xf>
    <xf numFmtId="0" fontId="251" fillId="0" borderId="71" xfId="34774" applyFont="1" applyFill="1" applyBorder="1" applyAlignment="1"/>
    <xf numFmtId="325" fontId="251" fillId="55" borderId="0" xfId="34763" quotePrefix="1" applyNumberFormat="1" applyFont="1" applyFill="1" applyBorder="1" applyAlignment="1">
      <alignment horizontal="right" wrapText="1"/>
    </xf>
    <xf numFmtId="325" fontId="251" fillId="54" borderId="0" xfId="34763" applyNumberFormat="1" applyFont="1" applyFill="1" applyBorder="1" applyAlignment="1">
      <alignment horizontal="right" wrapText="1"/>
    </xf>
    <xf numFmtId="0" fontId="251" fillId="0" borderId="0" xfId="34774" applyFont="1" applyBorder="1" applyAlignment="1">
      <alignment wrapText="1"/>
    </xf>
    <xf numFmtId="325" fontId="251" fillId="55" borderId="0" xfId="34763" applyNumberFormat="1" applyFont="1" applyFill="1" applyBorder="1" applyAlignment="1">
      <alignment horizontal="right"/>
    </xf>
    <xf numFmtId="0" fontId="251" fillId="0" borderId="0" xfId="34774" applyFont="1" applyBorder="1" applyAlignment="1"/>
    <xf numFmtId="325" fontId="251" fillId="55" borderId="0" xfId="34763" applyNumberFormat="1" applyFont="1" applyFill="1" applyBorder="1" applyAlignment="1">
      <alignment horizontal="right" wrapText="1"/>
    </xf>
    <xf numFmtId="325" fontId="251" fillId="54" borderId="0" xfId="24794" applyNumberFormat="1" applyFont="1" applyFill="1" applyBorder="1" applyAlignment="1">
      <alignment horizontal="right" wrapText="1"/>
    </xf>
    <xf numFmtId="325" fontId="249" fillId="0" borderId="0" xfId="34763" applyNumberFormat="1" applyFont="1" applyFill="1" applyBorder="1" applyAlignment="1">
      <alignment horizontal="right"/>
    </xf>
    <xf numFmtId="0" fontId="249" fillId="0" borderId="0" xfId="34774" applyFont="1" applyBorder="1" applyAlignment="1"/>
    <xf numFmtId="325" fontId="249" fillId="55" borderId="0" xfId="34763" applyNumberFormat="1" applyFont="1" applyFill="1" applyBorder="1" applyAlignment="1">
      <alignment horizontal="right"/>
    </xf>
    <xf numFmtId="325" fontId="251" fillId="55" borderId="111" xfId="34763" applyNumberFormat="1" applyFont="1" applyFill="1" applyBorder="1" applyAlignment="1">
      <alignment horizontal="right" wrapText="1"/>
    </xf>
    <xf numFmtId="325" fontId="251" fillId="54" borderId="111" xfId="34763" applyNumberFormat="1" applyFont="1" applyFill="1" applyBorder="1" applyAlignment="1">
      <alignment horizontal="right" wrapText="1"/>
    </xf>
    <xf numFmtId="0" fontId="251" fillId="0" borderId="111" xfId="34774" applyFont="1" applyBorder="1" applyAlignment="1">
      <alignment wrapText="1"/>
    </xf>
    <xf numFmtId="325" fontId="249" fillId="55" borderId="110" xfId="34774" applyNumberFormat="1" applyFont="1" applyFill="1" applyBorder="1" applyAlignment="1">
      <alignment horizontal="right" wrapText="1"/>
    </xf>
    <xf numFmtId="325" fontId="249" fillId="54" borderId="110" xfId="24794" applyNumberFormat="1" applyFont="1" applyFill="1" applyBorder="1" applyAlignment="1">
      <alignment horizontal="right" wrapText="1"/>
    </xf>
    <xf numFmtId="0" fontId="249" fillId="0" borderId="110" xfId="34774" applyFont="1" applyBorder="1" applyAlignment="1">
      <alignment wrapText="1"/>
    </xf>
    <xf numFmtId="325" fontId="249" fillId="55" borderId="0" xfId="34763" applyNumberFormat="1" applyFont="1" applyFill="1" applyBorder="1" applyAlignment="1">
      <alignment horizontal="right" wrapText="1"/>
    </xf>
    <xf numFmtId="325" fontId="249" fillId="54" borderId="0" xfId="24794" applyNumberFormat="1" applyFont="1" applyFill="1" applyBorder="1" applyAlignment="1">
      <alignment horizontal="right" wrapText="1"/>
    </xf>
    <xf numFmtId="0" fontId="249" fillId="0" borderId="0" xfId="34774" applyFont="1" applyBorder="1" applyAlignment="1">
      <alignment wrapText="1"/>
    </xf>
    <xf numFmtId="325" fontId="249" fillId="54" borderId="0" xfId="34763" applyNumberFormat="1" applyFont="1" applyFill="1" applyBorder="1" applyAlignment="1">
      <alignment horizontal="right" wrapText="1"/>
    </xf>
    <xf numFmtId="325" fontId="251" fillId="54" borderId="0" xfId="24776" applyNumberFormat="1" applyFont="1" applyFill="1" applyBorder="1" applyAlignment="1">
      <alignment horizontal="right" wrapText="1"/>
    </xf>
    <xf numFmtId="325" fontId="249" fillId="55" borderId="71" xfId="34763" applyNumberFormat="1" applyFont="1" applyFill="1" applyBorder="1" applyAlignment="1">
      <alignment horizontal="right" wrapText="1"/>
    </xf>
    <xf numFmtId="325" fontId="307" fillId="55" borderId="111" xfId="34774" applyNumberFormat="1" applyFont="1" applyFill="1" applyBorder="1" applyAlignment="1">
      <alignment horizontal="right" wrapText="1"/>
    </xf>
    <xf numFmtId="325" fontId="307" fillId="55" borderId="111" xfId="34774" applyNumberFormat="1" applyFont="1" applyFill="1" applyBorder="1" applyAlignment="1">
      <alignment wrapText="1"/>
    </xf>
    <xf numFmtId="325" fontId="325" fillId="0" borderId="110" xfId="34774" applyNumberFormat="1" applyFont="1" applyBorder="1" applyAlignment="1">
      <alignment horizontal="right" vertical="center"/>
    </xf>
    <xf numFmtId="325" fontId="325" fillId="0" borderId="110" xfId="34774" applyNumberFormat="1" applyFont="1" applyBorder="1" applyAlignment="1">
      <alignment vertical="center"/>
    </xf>
    <xf numFmtId="0" fontId="325" fillId="0" borderId="110" xfId="34774" applyFont="1" applyBorder="1" applyAlignment="1">
      <alignment vertical="center"/>
    </xf>
    <xf numFmtId="169" fontId="251" fillId="0" borderId="0" xfId="24776" applyNumberFormat="1" applyFont="1" applyFill="1" applyBorder="1" applyAlignment="1">
      <alignment horizontal="right"/>
    </xf>
    <xf numFmtId="169" fontId="251" fillId="55" borderId="0" xfId="24776" applyNumberFormat="1" applyFont="1" applyFill="1" applyBorder="1" applyAlignment="1">
      <alignment horizontal="right" wrapText="1"/>
    </xf>
    <xf numFmtId="169" fontId="251" fillId="54" borderId="0" xfId="24776" applyNumberFormat="1" applyFont="1" applyFill="1" applyBorder="1" applyAlignment="1">
      <alignment horizontal="right" wrapText="1"/>
    </xf>
    <xf numFmtId="169" fontId="251" fillId="55" borderId="0" xfId="24776" applyNumberFormat="1" applyFont="1" applyFill="1" applyBorder="1" applyAlignment="1">
      <alignment horizontal="right"/>
    </xf>
    <xf numFmtId="169" fontId="251" fillId="55" borderId="70" xfId="24776" applyNumberFormat="1" applyFont="1" applyFill="1" applyBorder="1" applyAlignment="1">
      <alignment horizontal="right" wrapText="1"/>
    </xf>
    <xf numFmtId="169" fontId="251" fillId="54" borderId="70" xfId="24776" applyNumberFormat="1" applyFont="1" applyFill="1" applyBorder="1" applyAlignment="1">
      <alignment horizontal="right" wrapText="1"/>
    </xf>
    <xf numFmtId="0" fontId="319" fillId="0" borderId="71" xfId="34774" applyFont="1" applyBorder="1" applyAlignment="1">
      <alignment horizontal="right" wrapText="1"/>
    </xf>
    <xf numFmtId="0" fontId="318" fillId="0" borderId="0" xfId="34774" applyFont="1" applyAlignment="1">
      <alignment horizontal="right" wrapText="1"/>
    </xf>
    <xf numFmtId="168" fontId="321" fillId="61" borderId="0" xfId="34623" applyNumberFormat="1" applyFont="1" applyFill="1" applyAlignment="1">
      <alignment horizontal="right" vertical="top" wrapText="1"/>
    </xf>
    <xf numFmtId="168" fontId="251" fillId="54" borderId="0" xfId="34775" applyNumberFormat="1" applyFont="1" applyFill="1" applyBorder="1" applyAlignment="1">
      <alignment horizontal="right" vertical="top"/>
    </xf>
    <xf numFmtId="0" fontId="251" fillId="55" borderId="0" xfId="34774" applyFont="1" applyFill="1" applyBorder="1" applyAlignment="1">
      <alignment horizontal="left" vertical="top" wrapText="1"/>
    </xf>
    <xf numFmtId="168" fontId="251" fillId="55" borderId="70" xfId="24776" applyNumberFormat="1" applyFont="1" applyFill="1" applyBorder="1" applyAlignment="1">
      <alignment horizontal="right" vertical="top" wrapText="1"/>
    </xf>
    <xf numFmtId="168" fontId="251" fillId="54" borderId="70" xfId="34775" applyNumberFormat="1" applyFont="1" applyFill="1" applyBorder="1" applyAlignment="1">
      <alignment vertical="top"/>
    </xf>
    <xf numFmtId="0" fontId="251" fillId="55" borderId="70" xfId="34774" applyFont="1" applyFill="1" applyBorder="1" applyAlignment="1">
      <alignment horizontal="left" vertical="top" wrapText="1"/>
    </xf>
    <xf numFmtId="168" fontId="249" fillId="55" borderId="71" xfId="24776" applyNumberFormat="1" applyFont="1" applyFill="1" applyBorder="1" applyAlignment="1">
      <alignment horizontal="right" vertical="top" wrapText="1"/>
    </xf>
    <xf numFmtId="168" fontId="249" fillId="0" borderId="71" xfId="34769" applyNumberFormat="1" applyFont="1" applyBorder="1" applyAlignment="1">
      <alignment vertical="top"/>
    </xf>
    <xf numFmtId="0" fontId="249" fillId="55" borderId="71" xfId="34774" applyFont="1" applyFill="1" applyBorder="1" applyAlignment="1">
      <alignment horizontal="left" vertical="top" wrapText="1"/>
    </xf>
    <xf numFmtId="0" fontId="251" fillId="55" borderId="71" xfId="34774" applyFont="1" applyFill="1" applyBorder="1" applyAlignment="1">
      <alignment horizontal="left" vertical="top" wrapText="1"/>
    </xf>
    <xf numFmtId="0" fontId="249" fillId="55" borderId="70" xfId="34774" applyFont="1" applyFill="1" applyBorder="1" applyAlignment="1">
      <alignment horizontal="left" vertical="top" wrapText="1"/>
    </xf>
    <xf numFmtId="168" fontId="249" fillId="54" borderId="71" xfId="34775" applyNumberFormat="1" applyFont="1" applyFill="1" applyBorder="1" applyAlignment="1">
      <alignment vertical="top"/>
    </xf>
    <xf numFmtId="168" fontId="249" fillId="55" borderId="0" xfId="24794" applyNumberFormat="1" applyFont="1" applyFill="1" applyBorder="1" applyAlignment="1">
      <alignment horizontal="right" vertical="top" wrapText="1"/>
    </xf>
    <xf numFmtId="168" fontId="249" fillId="54" borderId="0" xfId="34775" applyNumberFormat="1" applyFont="1" applyFill="1" applyAlignment="1">
      <alignment vertical="top"/>
    </xf>
    <xf numFmtId="0" fontId="249" fillId="55" borderId="0" xfId="34774" applyFont="1" applyFill="1" applyBorder="1" applyAlignment="1">
      <alignment horizontal="left" vertical="top" wrapText="1"/>
    </xf>
    <xf numFmtId="168" fontId="251" fillId="55" borderId="70" xfId="24794" applyNumberFormat="1" applyFont="1" applyFill="1" applyBorder="1" applyAlignment="1">
      <alignment horizontal="right" vertical="top" wrapText="1"/>
    </xf>
    <xf numFmtId="168" fontId="249" fillId="54" borderId="0" xfId="34775" applyNumberFormat="1" applyFont="1" applyFill="1" applyBorder="1" applyAlignment="1">
      <alignment vertical="top"/>
    </xf>
    <xf numFmtId="168" fontId="249" fillId="55" borderId="70" xfId="24776" applyNumberFormat="1" applyFont="1" applyFill="1" applyBorder="1" applyAlignment="1">
      <alignment horizontal="right" vertical="top" wrapText="1"/>
    </xf>
    <xf numFmtId="168" fontId="249" fillId="54" borderId="70" xfId="34775" applyNumberFormat="1" applyFont="1" applyFill="1" applyBorder="1" applyAlignment="1">
      <alignment vertical="top"/>
    </xf>
    <xf numFmtId="0" fontId="319" fillId="55" borderId="71" xfId="34774" applyFont="1" applyFill="1" applyBorder="1" applyAlignment="1">
      <alignment horizontal="right" vertical="top" wrapText="1"/>
    </xf>
    <xf numFmtId="0" fontId="318" fillId="55" borderId="71" xfId="34774" applyFont="1" applyFill="1" applyBorder="1" applyAlignment="1">
      <alignment horizontal="left" vertical="top" wrapText="1"/>
    </xf>
    <xf numFmtId="0" fontId="325" fillId="55" borderId="71" xfId="34774" applyFont="1" applyFill="1" applyBorder="1" applyAlignment="1">
      <alignment horizontal="left" vertical="top" wrapText="1"/>
    </xf>
    <xf numFmtId="0" fontId="318" fillId="55" borderId="0" xfId="34774" applyFont="1" applyFill="1" applyBorder="1" applyAlignment="1">
      <alignment horizontal="right" vertical="top" wrapText="1"/>
    </xf>
    <xf numFmtId="0" fontId="318" fillId="55" borderId="0" xfId="34774" applyFont="1" applyFill="1" applyAlignment="1">
      <alignment horizontal="left" vertical="top" wrapText="1"/>
    </xf>
    <xf numFmtId="0" fontId="325" fillId="55" borderId="0" xfId="34774" applyFont="1" applyFill="1" applyAlignment="1">
      <alignment horizontal="left" vertical="top" wrapText="1"/>
    </xf>
    <xf numFmtId="0" fontId="249" fillId="55" borderId="0" xfId="34774" applyFont="1" applyFill="1" applyAlignment="1">
      <alignment vertical="top"/>
    </xf>
    <xf numFmtId="365" fontId="249" fillId="55" borderId="0" xfId="24794" applyNumberFormat="1" applyFont="1" applyFill="1" applyBorder="1" applyAlignment="1">
      <alignment horizontal="right" vertical="top" wrapText="1"/>
    </xf>
    <xf numFmtId="169" fontId="249" fillId="55" borderId="0" xfId="24776" applyNumberFormat="1" applyFont="1" applyFill="1" applyBorder="1" applyAlignment="1">
      <alignment horizontal="right" wrapText="1"/>
    </xf>
    <xf numFmtId="169" fontId="249" fillId="54" borderId="0" xfId="24776" applyNumberFormat="1" applyFont="1" applyFill="1" applyBorder="1" applyAlignment="1"/>
    <xf numFmtId="169" fontId="249" fillId="55" borderId="70" xfId="24776" applyNumberFormat="1" applyFont="1" applyFill="1" applyBorder="1" applyAlignment="1">
      <alignment horizontal="right" wrapText="1"/>
    </xf>
    <xf numFmtId="169" fontId="249" fillId="54" borderId="70" xfId="24776" applyNumberFormat="1" applyFont="1" applyFill="1" applyBorder="1" applyAlignment="1"/>
    <xf numFmtId="0" fontId="249" fillId="55" borderId="0" xfId="34774" applyFont="1" applyFill="1" applyAlignment="1">
      <alignment horizontal="left"/>
    </xf>
    <xf numFmtId="0" fontId="249" fillId="55" borderId="70" xfId="34774" applyFont="1" applyFill="1" applyBorder="1" applyAlignment="1">
      <alignment horizontal="left" wrapText="1"/>
    </xf>
    <xf numFmtId="0" fontId="318" fillId="55" borderId="119" xfId="34774" applyFont="1" applyFill="1" applyBorder="1" applyAlignment="1">
      <alignment horizontal="right" vertical="top" wrapText="1"/>
    </xf>
    <xf numFmtId="0" fontId="249" fillId="55" borderId="0" xfId="34774" applyFont="1" applyFill="1" applyAlignment="1">
      <alignment horizontal="left" vertical="top"/>
    </xf>
    <xf numFmtId="334" fontId="249" fillId="55" borderId="121" xfId="2988" applyNumberFormat="1" applyFont="1" applyFill="1" applyBorder="1" applyAlignment="1">
      <alignment horizontal="right"/>
    </xf>
    <xf numFmtId="334" fontId="249" fillId="54" borderId="121" xfId="2988" applyNumberFormat="1" applyFont="1" applyFill="1" applyBorder="1" applyAlignment="1">
      <alignment horizontal="right"/>
    </xf>
    <xf numFmtId="0" fontId="249" fillId="0" borderId="70" xfId="2988" applyFont="1" applyBorder="1" applyAlignment="1">
      <alignment horizontal="center" vertical="center"/>
    </xf>
    <xf numFmtId="0" fontId="249" fillId="0" borderId="70" xfId="2988" applyFont="1" applyBorder="1" applyAlignment="1">
      <alignment vertical="center"/>
    </xf>
    <xf numFmtId="0" fontId="319" fillId="0" borderId="122" xfId="2988" applyFont="1" applyBorder="1" applyAlignment="1">
      <alignment horizontal="right" vertical="center"/>
    </xf>
    <xf numFmtId="0" fontId="382" fillId="0" borderId="71" xfId="34623" applyFont="1" applyBorder="1" applyAlignment="1"/>
    <xf numFmtId="0" fontId="251" fillId="0" borderId="71" xfId="2988" applyFont="1" applyBorder="1" applyAlignment="1">
      <alignment vertical="center"/>
    </xf>
    <xf numFmtId="0" fontId="249" fillId="0" borderId="0" xfId="2988" applyFont="1" applyFill="1" applyBorder="1" applyAlignment="1">
      <alignment horizontal="center" vertical="center"/>
    </xf>
    <xf numFmtId="168" fontId="251" fillId="0" borderId="70" xfId="2988" applyNumberFormat="1" applyFont="1" applyFill="1" applyBorder="1" applyAlignment="1">
      <alignment horizontal="right"/>
    </xf>
    <xf numFmtId="168" fontId="251" fillId="54" borderId="70" xfId="2988" applyNumberFormat="1" applyFont="1" applyFill="1" applyBorder="1" applyAlignment="1">
      <alignment horizontal="right"/>
    </xf>
    <xf numFmtId="168" fontId="249" fillId="0" borderId="71" xfId="2988" applyNumberFormat="1" applyFont="1" applyFill="1" applyBorder="1" applyAlignment="1">
      <alignment horizontal="right"/>
    </xf>
    <xf numFmtId="168" fontId="249" fillId="54" borderId="71" xfId="2988" applyNumberFormat="1" applyFont="1" applyFill="1" applyBorder="1" applyAlignment="1">
      <alignment horizontal="right"/>
    </xf>
    <xf numFmtId="0" fontId="249" fillId="0" borderId="71" xfId="2988" applyFont="1" applyBorder="1" applyAlignment="1">
      <alignment horizontal="center" vertical="center" wrapText="1"/>
    </xf>
    <xf numFmtId="0" fontId="249" fillId="0" borderId="71" xfId="2988" applyFont="1" applyBorder="1" applyAlignment="1">
      <alignment horizontal="center" vertical="center"/>
    </xf>
    <xf numFmtId="168" fontId="249" fillId="0" borderId="121" xfId="2988" applyNumberFormat="1" applyFont="1" applyFill="1" applyBorder="1" applyAlignment="1">
      <alignment horizontal="right"/>
    </xf>
    <xf numFmtId="168" fontId="249" fillId="54" borderId="121" xfId="2988" applyNumberFormat="1" applyFont="1" applyFill="1" applyBorder="1" applyAlignment="1">
      <alignment horizontal="right"/>
    </xf>
    <xf numFmtId="168" fontId="251" fillId="0" borderId="122" xfId="2988" applyNumberFormat="1" applyFont="1" applyFill="1" applyBorder="1" applyAlignment="1">
      <alignment horizontal="right" vertical="center"/>
    </xf>
    <xf numFmtId="168" fontId="251" fillId="0" borderId="122" xfId="2988" applyNumberFormat="1" applyFont="1" applyBorder="1" applyAlignment="1">
      <alignment horizontal="right" vertical="center"/>
    </xf>
    <xf numFmtId="0" fontId="251" fillId="0" borderId="71" xfId="2988" applyFont="1" applyBorder="1" applyAlignment="1">
      <alignment vertical="center" wrapText="1"/>
    </xf>
    <xf numFmtId="168" fontId="251" fillId="0" borderId="0" xfId="2988" applyNumberFormat="1" applyFont="1" applyFill="1" applyBorder="1" applyAlignment="1">
      <alignment horizontal="right" vertical="center"/>
    </xf>
    <xf numFmtId="0" fontId="249" fillId="0" borderId="0" xfId="2988" applyFont="1" applyBorder="1" applyAlignment="1">
      <alignment horizontal="center" vertical="center" wrapText="1"/>
    </xf>
    <xf numFmtId="0" fontId="251" fillId="0" borderId="0" xfId="2988" applyFont="1" applyBorder="1" applyAlignment="1">
      <alignment vertical="center" wrapText="1"/>
    </xf>
    <xf numFmtId="0" fontId="249" fillId="0" borderId="70" xfId="2988" applyFont="1" applyBorder="1" applyAlignment="1">
      <alignment horizontal="left" vertical="center" wrapText="1"/>
    </xf>
    <xf numFmtId="0" fontId="251" fillId="0" borderId="70" xfId="2988" applyFont="1" applyBorder="1" applyAlignment="1">
      <alignment horizontal="left" vertical="center" wrapText="1"/>
    </xf>
    <xf numFmtId="0" fontId="249" fillId="0" borderId="71" xfId="2988" applyFont="1" applyBorder="1" applyAlignment="1">
      <alignment vertical="center"/>
    </xf>
    <xf numFmtId="0" fontId="251" fillId="0" borderId="70" xfId="2988" applyFont="1" applyBorder="1" applyAlignment="1">
      <alignment horizontal="center" vertical="center" wrapText="1"/>
    </xf>
    <xf numFmtId="0" fontId="251" fillId="0" borderId="70" xfId="2988" applyFont="1" applyBorder="1" applyAlignment="1">
      <alignment vertical="center" wrapText="1"/>
    </xf>
    <xf numFmtId="0" fontId="249" fillId="0" borderId="71" xfId="2988" applyFont="1" applyBorder="1" applyAlignment="1">
      <alignment vertical="center" wrapText="1"/>
    </xf>
    <xf numFmtId="0" fontId="249" fillId="0" borderId="70" xfId="2988" applyFont="1" applyBorder="1" applyAlignment="1">
      <alignment horizontal="center" vertical="center" wrapText="1"/>
    </xf>
    <xf numFmtId="168" fontId="249" fillId="0" borderId="0" xfId="2988" applyNumberFormat="1" applyFont="1" applyFill="1" applyBorder="1" applyAlignment="1">
      <alignment horizontal="right"/>
    </xf>
    <xf numFmtId="168" fontId="249" fillId="54" borderId="0" xfId="2988" applyNumberFormat="1" applyFont="1" applyFill="1" applyBorder="1" applyAlignment="1">
      <alignment horizontal="right"/>
    </xf>
    <xf numFmtId="168" fontId="249" fillId="0" borderId="0" xfId="2988" applyNumberFormat="1" applyFont="1" applyFill="1" applyAlignment="1">
      <alignment horizontal="right"/>
    </xf>
    <xf numFmtId="168" fontId="249" fillId="54" borderId="70" xfId="2988" applyNumberFormat="1" applyFont="1" applyFill="1" applyBorder="1" applyAlignment="1">
      <alignment horizontal="right"/>
    </xf>
    <xf numFmtId="0" fontId="249" fillId="0" borderId="0" xfId="2988" applyFont="1" applyAlignment="1">
      <alignment horizontal="center" vertical="center" wrapText="1"/>
    </xf>
    <xf numFmtId="0" fontId="249" fillId="0" borderId="0" xfId="2988" applyFont="1" applyAlignment="1">
      <alignment vertical="center" wrapText="1"/>
    </xf>
    <xf numFmtId="0" fontId="319" fillId="0" borderId="96" xfId="2988" applyFont="1" applyBorder="1" applyAlignment="1">
      <alignment horizontal="right" vertical="center"/>
    </xf>
    <xf numFmtId="0" fontId="319" fillId="0" borderId="96" xfId="2988" applyFont="1" applyBorder="1" applyAlignment="1">
      <alignment horizontal="center" vertical="center" wrapText="1"/>
    </xf>
    <xf numFmtId="0" fontId="318" fillId="0" borderId="96" xfId="2988" applyFont="1" applyBorder="1" applyAlignment="1">
      <alignment vertical="center"/>
    </xf>
    <xf numFmtId="0" fontId="318" fillId="61" borderId="0" xfId="24797" applyFont="1" applyFill="1" applyAlignment="1">
      <alignment horizontal="right" vertical="center" wrapText="1"/>
    </xf>
    <xf numFmtId="0" fontId="319" fillId="0" borderId="0" xfId="2988" applyFont="1" applyAlignment="1">
      <alignment horizontal="center" vertical="center"/>
    </xf>
    <xf numFmtId="0" fontId="318" fillId="0" borderId="0" xfId="2988" applyFont="1" applyAlignment="1">
      <alignment vertical="center"/>
    </xf>
    <xf numFmtId="0" fontId="251" fillId="61" borderId="70" xfId="2988" applyFont="1" applyFill="1" applyBorder="1" applyAlignment="1">
      <alignment horizontal="center" vertical="center"/>
    </xf>
    <xf numFmtId="0" fontId="251" fillId="61" borderId="70" xfId="2988" applyFont="1" applyFill="1" applyBorder="1" applyAlignment="1">
      <alignment vertical="center"/>
    </xf>
    <xf numFmtId="168" fontId="251" fillId="55" borderId="71" xfId="2988" applyNumberFormat="1" applyFont="1" applyFill="1" applyBorder="1" applyAlignment="1">
      <alignment horizontal="right" vertical="center"/>
    </xf>
    <xf numFmtId="0" fontId="251" fillId="61" borderId="71" xfId="2988" applyFont="1" applyFill="1" applyBorder="1" applyAlignment="1">
      <alignment horizontal="center" vertical="center"/>
    </xf>
    <xf numFmtId="0" fontId="251" fillId="61" borderId="71" xfId="2988" applyFont="1" applyFill="1" applyBorder="1" applyAlignment="1">
      <alignment vertical="center"/>
    </xf>
    <xf numFmtId="0" fontId="249" fillId="61" borderId="71" xfId="2988" applyFont="1" applyFill="1" applyBorder="1" applyAlignment="1">
      <alignment horizontal="center" vertical="center"/>
    </xf>
    <xf numFmtId="0" fontId="249" fillId="61" borderId="71" xfId="2988" applyFont="1" applyFill="1" applyBorder="1" applyAlignment="1">
      <alignment vertical="center" wrapText="1"/>
    </xf>
    <xf numFmtId="0" fontId="249" fillId="61" borderId="70" xfId="2988" applyFont="1" applyFill="1" applyBorder="1" applyAlignment="1">
      <alignment horizontal="center" vertical="center"/>
    </xf>
    <xf numFmtId="0" fontId="251" fillId="61" borderId="70" xfId="2988" applyFont="1" applyFill="1" applyBorder="1" applyAlignment="1">
      <alignment vertical="center" wrapText="1"/>
    </xf>
    <xf numFmtId="0" fontId="249" fillId="61" borderId="71" xfId="2988" applyFont="1" applyFill="1" applyBorder="1" applyAlignment="1">
      <alignment vertical="center"/>
    </xf>
    <xf numFmtId="0" fontId="382" fillId="61" borderId="71" xfId="2988" applyFont="1" applyFill="1" applyBorder="1" applyAlignment="1">
      <alignment horizontal="center" vertical="center"/>
    </xf>
    <xf numFmtId="0" fontId="249" fillId="61" borderId="0" xfId="2988" applyFont="1" applyFill="1" applyAlignment="1">
      <alignment horizontal="center" vertical="center"/>
    </xf>
    <xf numFmtId="0" fontId="249" fillId="61" borderId="0" xfId="2988" applyFont="1" applyFill="1" applyBorder="1" applyAlignment="1">
      <alignment vertical="center"/>
    </xf>
    <xf numFmtId="0" fontId="249" fillId="61" borderId="70" xfId="2988" applyFont="1" applyFill="1" applyBorder="1" applyAlignment="1">
      <alignment vertical="center" wrapText="1"/>
    </xf>
    <xf numFmtId="168" fontId="251" fillId="0" borderId="71" xfId="2988" applyNumberFormat="1" applyFont="1" applyFill="1" applyBorder="1" applyAlignment="1">
      <alignment horizontal="right" vertical="center" wrapText="1"/>
    </xf>
    <xf numFmtId="168" fontId="251" fillId="61" borderId="71" xfId="2988" applyNumberFormat="1" applyFont="1" applyFill="1" applyBorder="1" applyAlignment="1">
      <alignment horizontal="right" vertical="center" wrapText="1"/>
    </xf>
    <xf numFmtId="0" fontId="399" fillId="61" borderId="71" xfId="2988" applyFont="1" applyFill="1" applyBorder="1" applyAlignment="1">
      <alignment vertical="center" wrapText="1"/>
    </xf>
    <xf numFmtId="168" fontId="249" fillId="0" borderId="0" xfId="2988" applyNumberFormat="1" applyFont="1" applyFill="1" applyAlignment="1">
      <alignment horizontal="right" vertical="center"/>
    </xf>
    <xf numFmtId="168" fontId="249" fillId="61" borderId="0" xfId="2988" applyNumberFormat="1" applyFont="1" applyFill="1" applyAlignment="1">
      <alignment horizontal="right" vertical="center"/>
    </xf>
    <xf numFmtId="0" fontId="249" fillId="61" borderId="0" xfId="2988" applyFont="1" applyFill="1" applyAlignment="1">
      <alignment vertical="center" wrapText="1"/>
    </xf>
    <xf numFmtId="0" fontId="249" fillId="61" borderId="0" xfId="2988" applyFont="1" applyFill="1" applyBorder="1" applyAlignment="1">
      <alignment horizontal="center" vertical="center"/>
    </xf>
    <xf numFmtId="0" fontId="249" fillId="61" borderId="0" xfId="2988" applyFont="1" applyFill="1" applyBorder="1" applyAlignment="1">
      <alignment vertical="center" wrapText="1"/>
    </xf>
    <xf numFmtId="168" fontId="251" fillId="0" borderId="0" xfId="2988" applyNumberFormat="1" applyFont="1" applyFill="1" applyAlignment="1">
      <alignment horizontal="right" vertical="center" wrapText="1"/>
    </xf>
    <xf numFmtId="168" fontId="251" fillId="61" borderId="0" xfId="2988" applyNumberFormat="1" applyFont="1" applyFill="1" applyAlignment="1">
      <alignment horizontal="right" vertical="center" wrapText="1"/>
    </xf>
    <xf numFmtId="0" fontId="251" fillId="61" borderId="0" xfId="2988" applyFont="1" applyFill="1" applyAlignment="1">
      <alignment vertical="center"/>
    </xf>
    <xf numFmtId="0" fontId="249" fillId="61" borderId="0" xfId="2988" applyFont="1" applyFill="1" applyBorder="1" applyAlignment="1">
      <alignment horizontal="center" vertical="center" wrapText="1"/>
    </xf>
    <xf numFmtId="0" fontId="319" fillId="61" borderId="71" xfId="2988" applyFont="1" applyFill="1" applyBorder="1" applyAlignment="1">
      <alignment horizontal="right" vertical="center"/>
    </xf>
    <xf numFmtId="0" fontId="319" fillId="61" borderId="71" xfId="2988" applyFont="1" applyFill="1" applyBorder="1" applyAlignment="1">
      <alignment horizontal="center" vertical="center"/>
    </xf>
    <xf numFmtId="366" fontId="318" fillId="0" borderId="0" xfId="2988" applyNumberFormat="1" applyFont="1" applyFill="1" applyAlignment="1">
      <alignment horizontal="right" vertical="center" wrapText="1"/>
    </xf>
    <xf numFmtId="0" fontId="319" fillId="0" borderId="0" xfId="3010" applyFont="1" applyAlignment="1">
      <alignment vertical="center"/>
    </xf>
    <xf numFmtId="0" fontId="399" fillId="0" borderId="0" xfId="3010" applyFont="1" applyAlignment="1">
      <alignment vertical="center"/>
    </xf>
    <xf numFmtId="0" fontId="318" fillId="61" borderId="0" xfId="2988" applyFont="1" applyFill="1" applyAlignment="1">
      <alignment horizontal="right" vertical="center" wrapText="1"/>
    </xf>
    <xf numFmtId="0" fontId="319" fillId="61" borderId="0" xfId="2988" applyFont="1" applyFill="1" applyAlignment="1">
      <alignment horizontal="center" vertical="center"/>
    </xf>
    <xf numFmtId="0" fontId="307" fillId="61" borderId="0" xfId="2988" applyFont="1" applyFill="1" applyAlignment="1">
      <alignment vertical="center"/>
    </xf>
    <xf numFmtId="168" fontId="251" fillId="54" borderId="70" xfId="80" applyNumberFormat="1" applyFont="1" applyFill="1" applyBorder="1" applyAlignment="1">
      <alignment horizontal="right" vertical="center"/>
    </xf>
    <xf numFmtId="168" fontId="251" fillId="0" borderId="70" xfId="80" applyNumberFormat="1" applyFont="1" applyFill="1" applyBorder="1" applyAlignment="1">
      <alignment horizontal="right" vertical="center"/>
    </xf>
    <xf numFmtId="0" fontId="251" fillId="61" borderId="70" xfId="34776" applyNumberFormat="1" applyFont="1" applyFill="1" applyBorder="1" applyAlignment="1">
      <alignment vertical="center" wrapText="1"/>
    </xf>
    <xf numFmtId="168" fontId="249" fillId="54" borderId="71" xfId="80" applyNumberFormat="1" applyFont="1" applyFill="1" applyBorder="1" applyAlignment="1">
      <alignment horizontal="right" vertical="center"/>
    </xf>
    <xf numFmtId="168" fontId="249" fillId="61" borderId="71" xfId="3010" applyNumberFormat="1" applyFont="1" applyFill="1" applyBorder="1" applyAlignment="1">
      <alignment horizontal="right" vertical="center"/>
    </xf>
    <xf numFmtId="0" fontId="249" fillId="61" borderId="71" xfId="34776" applyNumberFormat="1" applyFont="1" applyFill="1" applyBorder="1" applyAlignment="1">
      <alignment vertical="center" wrapText="1"/>
    </xf>
    <xf numFmtId="168" fontId="249" fillId="54" borderId="0" xfId="80" applyNumberFormat="1" applyFont="1" applyFill="1" applyBorder="1" applyAlignment="1">
      <alignment horizontal="right" vertical="center"/>
    </xf>
    <xf numFmtId="168" fontId="249" fillId="61" borderId="0" xfId="3010" applyNumberFormat="1" applyFont="1" applyFill="1" applyBorder="1" applyAlignment="1">
      <alignment horizontal="right" vertical="center"/>
    </xf>
    <xf numFmtId="0" fontId="249" fillId="61" borderId="0" xfId="34776" applyNumberFormat="1" applyFont="1" applyFill="1" applyBorder="1" applyAlignment="1">
      <alignment vertical="center" wrapText="1"/>
    </xf>
    <xf numFmtId="168" fontId="251" fillId="61" borderId="70" xfId="3010" applyNumberFormat="1" applyFont="1" applyFill="1" applyBorder="1" applyAlignment="1">
      <alignment horizontal="right" vertical="center"/>
    </xf>
    <xf numFmtId="0" fontId="319" fillId="61" borderId="71" xfId="34776" applyNumberFormat="1" applyFont="1" applyFill="1" applyBorder="1" applyAlignment="1">
      <alignment horizontal="right" wrapText="1"/>
    </xf>
    <xf numFmtId="0" fontId="318" fillId="61" borderId="71" xfId="24797" applyFont="1" applyFill="1" applyBorder="1" applyAlignment="1">
      <alignment wrapText="1"/>
    </xf>
    <xf numFmtId="0" fontId="318" fillId="61" borderId="0" xfId="34776" applyNumberFormat="1" applyFont="1" applyFill="1" applyBorder="1" applyAlignment="1">
      <alignment horizontal="right" wrapText="1"/>
    </xf>
    <xf numFmtId="0" fontId="382" fillId="0" borderId="0" xfId="3010" applyFont="1" applyAlignment="1">
      <alignment wrapText="1"/>
    </xf>
    <xf numFmtId="168" fontId="321" fillId="0" borderId="70" xfId="34623" applyNumberFormat="1" applyFont="1" applyFill="1" applyBorder="1" applyAlignment="1">
      <alignment vertical="center"/>
    </xf>
    <xf numFmtId="168" fontId="321" fillId="54" borderId="70" xfId="34623" applyNumberFormat="1" applyFont="1" applyFill="1" applyBorder="1" applyAlignment="1">
      <alignment vertical="center"/>
    </xf>
    <xf numFmtId="0" fontId="321" fillId="0" borderId="70" xfId="34623" applyFont="1" applyFill="1" applyBorder="1" applyAlignment="1">
      <alignment horizontal="left" wrapText="1"/>
    </xf>
    <xf numFmtId="168" fontId="320" fillId="0" borderId="71" xfId="34623" applyNumberFormat="1" applyFont="1" applyFill="1" applyBorder="1" applyAlignment="1">
      <alignment vertical="center"/>
    </xf>
    <xf numFmtId="168" fontId="320" fillId="54" borderId="71" xfId="34623" applyNumberFormat="1" applyFont="1" applyFill="1" applyBorder="1" applyAlignment="1">
      <alignment vertical="center"/>
    </xf>
    <xf numFmtId="0" fontId="320" fillId="0" borderId="71" xfId="34623" applyFont="1" applyFill="1" applyBorder="1" applyAlignment="1">
      <alignment vertical="center" wrapText="1"/>
    </xf>
    <xf numFmtId="168" fontId="320" fillId="0" borderId="0" xfId="34623" applyNumberFormat="1" applyFont="1" applyFill="1" applyAlignment="1">
      <alignment vertical="center"/>
    </xf>
    <xf numFmtId="168" fontId="320" fillId="54" borderId="0" xfId="34623" applyNumberFormat="1" applyFont="1" applyFill="1" applyAlignment="1">
      <alignment vertical="center"/>
    </xf>
    <xf numFmtId="0" fontId="320" fillId="0" borderId="0" xfId="34623" applyFont="1" applyFill="1" applyBorder="1" applyAlignment="1">
      <alignment horizontal="left" wrapText="1"/>
    </xf>
    <xf numFmtId="168" fontId="249" fillId="54" borderId="0" xfId="34623" applyNumberFormat="1" applyFont="1" applyFill="1" applyAlignment="1">
      <alignment vertical="center"/>
    </xf>
    <xf numFmtId="168" fontId="320" fillId="0" borderId="70" xfId="34623" applyNumberFormat="1" applyFont="1" applyFill="1" applyBorder="1" applyAlignment="1">
      <alignment vertical="center"/>
    </xf>
    <xf numFmtId="168" fontId="320" fillId="54" borderId="70" xfId="34623" applyNumberFormat="1" applyFont="1" applyFill="1" applyBorder="1" applyAlignment="1">
      <alignment vertical="center"/>
    </xf>
    <xf numFmtId="0" fontId="320" fillId="0" borderId="70" xfId="34623" applyFont="1" applyFill="1" applyBorder="1" applyAlignment="1">
      <alignment horizontal="left" wrapText="1"/>
    </xf>
    <xf numFmtId="0" fontId="319" fillId="0" borderId="71" xfId="34623" applyFont="1" applyFill="1" applyBorder="1" applyAlignment="1">
      <alignment horizontal="right" vertical="center"/>
    </xf>
    <xf numFmtId="0" fontId="318" fillId="0" borderId="71" xfId="34623" applyFont="1" applyFill="1" applyBorder="1" applyAlignment="1">
      <alignment vertical="center" wrapText="1"/>
    </xf>
    <xf numFmtId="0" fontId="318" fillId="0" borderId="0" xfId="34623" quotePrefix="1" applyFont="1" applyFill="1" applyAlignment="1">
      <alignment horizontal="right" vertical="center"/>
    </xf>
    <xf numFmtId="0" fontId="320" fillId="0" borderId="0" xfId="34623" applyFont="1" applyFill="1" applyAlignment="1">
      <alignment vertical="center" wrapText="1"/>
    </xf>
    <xf numFmtId="0" fontId="318" fillId="0" borderId="0" xfId="34623" applyFont="1" applyFill="1" applyBorder="1" applyAlignment="1">
      <alignment horizontal="right" vertical="center"/>
    </xf>
    <xf numFmtId="0" fontId="320" fillId="0" borderId="0" xfId="34623" applyFont="1" applyFill="1" applyBorder="1" applyAlignment="1">
      <alignment vertical="center" wrapText="1"/>
    </xf>
    <xf numFmtId="0" fontId="320" fillId="55" borderId="0" xfId="34774" applyFont="1" applyFill="1" applyBorder="1" applyAlignment="1">
      <alignment horizontal="left" wrapText="1"/>
    </xf>
    <xf numFmtId="0" fontId="320" fillId="0" borderId="0" xfId="34774" applyFont="1" applyBorder="1" applyAlignment="1">
      <alignment wrapText="1"/>
    </xf>
    <xf numFmtId="0" fontId="321" fillId="0" borderId="111" xfId="34774" applyFont="1" applyBorder="1" applyAlignment="1">
      <alignment wrapText="1"/>
    </xf>
    <xf numFmtId="0" fontId="320" fillId="61" borderId="71" xfId="2979" applyFont="1" applyFill="1" applyBorder="1" applyAlignment="1">
      <alignment horizontal="left" wrapText="1"/>
    </xf>
    <xf numFmtId="0" fontId="320" fillId="55" borderId="106" xfId="34765" applyFont="1" applyFill="1" applyBorder="1" applyAlignment="1"/>
    <xf numFmtId="0" fontId="320" fillId="55" borderId="0" xfId="34765" applyFont="1" applyFill="1" applyBorder="1" applyAlignment="1">
      <alignment horizontal="left" wrapText="1"/>
    </xf>
    <xf numFmtId="0" fontId="321" fillId="61" borderId="70" xfId="34623" applyFont="1" applyFill="1" applyBorder="1" applyAlignment="1">
      <alignment vertical="center" wrapText="1"/>
    </xf>
    <xf numFmtId="0" fontId="321" fillId="61" borderId="70" xfId="34623" applyFont="1" applyFill="1" applyBorder="1" applyAlignment="1">
      <alignment wrapText="1"/>
    </xf>
    <xf numFmtId="0" fontId="320" fillId="61" borderId="119" xfId="34623" applyFont="1" applyFill="1" applyBorder="1" applyAlignment="1">
      <alignment wrapText="1"/>
    </xf>
    <xf numFmtId="0" fontId="321" fillId="61" borderId="119" xfId="34623" applyFont="1" applyFill="1" applyBorder="1" applyAlignment="1">
      <alignment vertical="center" wrapText="1"/>
    </xf>
    <xf numFmtId="0" fontId="320" fillId="61" borderId="0" xfId="34623" applyFont="1" applyFill="1" applyBorder="1" applyAlignment="1">
      <alignment vertical="center" wrapText="1"/>
    </xf>
    <xf numFmtId="0" fontId="320" fillId="61" borderId="70" xfId="34623" applyFont="1" applyFill="1" applyBorder="1" applyAlignment="1">
      <alignment vertical="center" wrapText="1"/>
    </xf>
    <xf numFmtId="0" fontId="320" fillId="61" borderId="71" xfId="34623" applyFont="1" applyFill="1" applyBorder="1" applyAlignment="1">
      <alignment vertical="center" wrapText="1"/>
    </xf>
    <xf numFmtId="0" fontId="320" fillId="61" borderId="119" xfId="34623" applyFont="1" applyFill="1" applyBorder="1" applyAlignment="1">
      <alignment vertical="center" wrapText="1"/>
    </xf>
    <xf numFmtId="0" fontId="320" fillId="0" borderId="96" xfId="34764" quotePrefix="1" applyFont="1" applyBorder="1" applyAlignment="1">
      <alignment horizontal="left"/>
    </xf>
    <xf numFmtId="0" fontId="316" fillId="59" borderId="0" xfId="3010" applyFont="1" applyFill="1" applyBorder="1" applyAlignment="1">
      <alignment horizontal="center" vertical="center" wrapText="1"/>
    </xf>
    <xf numFmtId="0" fontId="316" fillId="124" borderId="0" xfId="3010" applyFont="1" applyFill="1" applyBorder="1" applyAlignment="1">
      <alignment horizontal="center" vertical="center"/>
    </xf>
    <xf numFmtId="0" fontId="316" fillId="124" borderId="0" xfId="3010" applyFont="1" applyFill="1" applyBorder="1" applyAlignment="1">
      <alignment horizontal="center" vertical="center" wrapText="1"/>
    </xf>
    <xf numFmtId="0" fontId="316" fillId="59" borderId="0" xfId="3010" applyFont="1" applyFill="1" applyAlignment="1">
      <alignment horizontal="center" vertical="center" wrapText="1"/>
    </xf>
    <xf numFmtId="0" fontId="251" fillId="0" borderId="0" xfId="2979" applyFont="1" applyFill="1" applyBorder="1" applyAlignment="1">
      <alignment horizontal="center" vertical="center" wrapText="1"/>
    </xf>
    <xf numFmtId="0" fontId="325" fillId="0" borderId="0" xfId="3010" applyFont="1" applyBorder="1" applyAlignment="1">
      <alignment vertical="top"/>
    </xf>
    <xf numFmtId="0" fontId="325" fillId="0" borderId="0" xfId="3010" applyFont="1" applyBorder="1" applyAlignment="1">
      <alignment vertical="center"/>
    </xf>
    <xf numFmtId="0" fontId="327" fillId="0" borderId="0" xfId="3010" applyFont="1" applyFill="1" applyBorder="1" applyAlignment="1">
      <alignment horizontal="left" vertical="center"/>
    </xf>
    <xf numFmtId="0" fontId="327" fillId="0" borderId="0" xfId="3010" applyFont="1" applyFill="1" applyBorder="1" applyAlignment="1">
      <alignment vertical="center"/>
    </xf>
    <xf numFmtId="0" fontId="318" fillId="61" borderId="71" xfId="34623" applyFont="1" applyFill="1" applyBorder="1" applyAlignment="1">
      <alignment horizontal="center" wrapText="1"/>
    </xf>
    <xf numFmtId="0" fontId="389" fillId="61" borderId="119" xfId="34623" applyFont="1" applyFill="1" applyBorder="1" applyAlignment="1">
      <alignment horizontal="center" wrapText="1"/>
    </xf>
    <xf numFmtId="0" fontId="389" fillId="61" borderId="70" xfId="34623" applyFont="1" applyFill="1" applyBorder="1" applyAlignment="1">
      <alignment horizontal="right" wrapText="1"/>
    </xf>
    <xf numFmtId="325" fontId="319" fillId="0" borderId="71" xfId="34623" applyNumberFormat="1" applyFont="1" applyFill="1" applyBorder="1" applyAlignment="1">
      <alignment horizontal="right" wrapText="1"/>
    </xf>
    <xf numFmtId="0" fontId="389" fillId="61" borderId="71" xfId="34623" applyFont="1" applyFill="1" applyBorder="1" applyAlignment="1">
      <alignment horizontal="center" wrapText="1"/>
    </xf>
    <xf numFmtId="0" fontId="389" fillId="61" borderId="0" xfId="34623" applyFont="1" applyFill="1" applyBorder="1" applyAlignment="1">
      <alignment horizontal="right" wrapText="1"/>
    </xf>
    <xf numFmtId="0" fontId="391" fillId="61" borderId="71" xfId="34623" applyFont="1" applyFill="1" applyBorder="1" applyAlignment="1">
      <alignment horizontal="right" vertical="center" wrapText="1"/>
    </xf>
    <xf numFmtId="343" fontId="318" fillId="55" borderId="71" xfId="34623" applyNumberFormat="1" applyFont="1" applyFill="1" applyBorder="1" applyAlignment="1">
      <alignment horizontal="center" wrapText="1"/>
    </xf>
    <xf numFmtId="0" fontId="318" fillId="61" borderId="119" xfId="34623" applyFont="1" applyFill="1" applyBorder="1" applyAlignment="1">
      <alignment horizontal="center" wrapText="1"/>
    </xf>
    <xf numFmtId="0" fontId="318" fillId="55" borderId="71" xfId="34623" applyFont="1" applyFill="1" applyBorder="1" applyAlignment="1">
      <alignment horizontal="center" wrapText="1"/>
    </xf>
    <xf numFmtId="0" fontId="393" fillId="0" borderId="0" xfId="34623" applyFont="1" applyBorder="1" applyAlignment="1">
      <alignment horizontal="left" wrapText="1"/>
    </xf>
    <xf numFmtId="0" fontId="376" fillId="55" borderId="0" xfId="17255" applyFont="1" applyFill="1" applyBorder="1" applyAlignment="1">
      <alignment horizontal="left"/>
    </xf>
    <xf numFmtId="0" fontId="325" fillId="61" borderId="0" xfId="24797" applyFont="1" applyFill="1" applyBorder="1" applyAlignment="1">
      <alignment horizontal="left" wrapText="1"/>
    </xf>
    <xf numFmtId="0" fontId="325" fillId="61" borderId="71" xfId="24797" applyFont="1" applyFill="1" applyBorder="1" applyAlignment="1">
      <alignment horizontal="left" wrapText="1"/>
    </xf>
    <xf numFmtId="0" fontId="325" fillId="0" borderId="0" xfId="34770" applyNumberFormat="1" applyFont="1" applyFill="1" applyBorder="1" applyAlignment="1">
      <alignment horizontal="left" vertical="top"/>
    </xf>
    <xf numFmtId="0" fontId="325" fillId="0" borderId="71" xfId="34770" applyNumberFormat="1" applyFont="1" applyFill="1" applyBorder="1" applyAlignment="1">
      <alignment horizontal="left" vertical="top"/>
    </xf>
    <xf numFmtId="0" fontId="325" fillId="55" borderId="0" xfId="34772" applyFont="1" applyFill="1" applyBorder="1" applyAlignment="1">
      <alignment horizontal="left" wrapText="1"/>
    </xf>
    <xf numFmtId="0" fontId="318" fillId="55" borderId="71" xfId="34772" applyFont="1" applyFill="1" applyBorder="1" applyAlignment="1">
      <alignment horizontal="center" wrapText="1"/>
    </xf>
    <xf numFmtId="0" fontId="325" fillId="0" borderId="0" xfId="10069" applyFont="1" applyFill="1" applyBorder="1" applyAlignment="1">
      <alignment wrapText="1"/>
    </xf>
    <xf numFmtId="0" fontId="325" fillId="0" borderId="0" xfId="34623" applyFont="1" applyBorder="1" applyAlignment="1">
      <alignment wrapText="1"/>
    </xf>
    <xf numFmtId="0" fontId="325" fillId="0" borderId="0" xfId="34774" applyFont="1" applyBorder="1" applyAlignment="1">
      <alignment horizontal="left"/>
    </xf>
    <xf numFmtId="0" fontId="325" fillId="0" borderId="71" xfId="34774" applyFont="1" applyBorder="1" applyAlignment="1">
      <alignment horizontal="left"/>
    </xf>
    <xf numFmtId="0" fontId="321" fillId="55" borderId="70" xfId="34774" applyFont="1" applyFill="1" applyBorder="1" applyAlignment="1">
      <alignment horizontal="left" vertical="top"/>
    </xf>
    <xf numFmtId="0" fontId="251" fillId="55" borderId="70" xfId="34774" applyFont="1" applyFill="1" applyBorder="1" applyAlignment="1">
      <alignment horizontal="left" vertical="top"/>
    </xf>
    <xf numFmtId="0" fontId="251" fillId="55" borderId="70" xfId="34774" applyFont="1" applyFill="1" applyBorder="1" applyAlignment="1">
      <alignment horizontal="left" vertical="top" wrapText="1"/>
    </xf>
    <xf numFmtId="0" fontId="321" fillId="55" borderId="0" xfId="34774" applyFont="1" applyFill="1" applyBorder="1" applyAlignment="1">
      <alignment horizontal="left" vertical="top" wrapText="1"/>
    </xf>
    <xf numFmtId="0" fontId="251" fillId="55" borderId="0" xfId="34774" applyFont="1" applyFill="1" applyBorder="1" applyAlignment="1">
      <alignment horizontal="left" vertical="top" wrapText="1"/>
    </xf>
    <xf numFmtId="0" fontId="320" fillId="55" borderId="0" xfId="34774" applyFont="1" applyFill="1" applyBorder="1" applyAlignment="1">
      <alignment horizontal="left" vertical="top"/>
    </xf>
    <xf numFmtId="0" fontId="249" fillId="55" borderId="0" xfId="34774" applyFont="1" applyFill="1" applyBorder="1" applyAlignment="1">
      <alignment horizontal="left" vertical="top"/>
    </xf>
    <xf numFmtId="0" fontId="249" fillId="55" borderId="71" xfId="34774" applyFont="1" applyFill="1" applyBorder="1" applyAlignment="1">
      <alignment horizontal="left" vertical="top"/>
    </xf>
    <xf numFmtId="0" fontId="325" fillId="55" borderId="0" xfId="34774" applyFont="1" applyFill="1" applyBorder="1" applyAlignment="1">
      <alignment horizontal="left" vertical="top" wrapText="1"/>
    </xf>
    <xf numFmtId="0" fontId="325" fillId="55" borderId="71" xfId="34774" applyFont="1" applyFill="1" applyBorder="1" applyAlignment="1">
      <alignment horizontal="left" vertical="top" wrapText="1"/>
    </xf>
    <xf numFmtId="0" fontId="318" fillId="55" borderId="71" xfId="34774" applyFont="1" applyFill="1" applyBorder="1" applyAlignment="1">
      <alignment horizontal="center" wrapText="1"/>
    </xf>
    <xf numFmtId="0" fontId="249" fillId="55" borderId="70" xfId="34774" applyFont="1" applyFill="1" applyBorder="1" applyAlignment="1">
      <alignment horizontal="left" vertical="top"/>
    </xf>
    <xf numFmtId="0" fontId="325" fillId="0" borderId="0" xfId="3010" applyFont="1" applyBorder="1" applyAlignment="1">
      <alignment horizontal="left" vertical="center"/>
    </xf>
    <xf numFmtId="0" fontId="325" fillId="61" borderId="0" xfId="2988" applyFont="1" applyFill="1" applyBorder="1" applyAlignment="1">
      <alignment horizontal="left" vertical="center"/>
    </xf>
    <xf numFmtId="325" fontId="325" fillId="0" borderId="0" xfId="2979" applyNumberFormat="1" applyFont="1" applyFill="1" applyBorder="1" applyAlignment="1">
      <alignment horizontal="left" vertical="center" wrapText="1"/>
    </xf>
    <xf numFmtId="0" fontId="318" fillId="0" borderId="71" xfId="15472" applyFont="1" applyBorder="1" applyAlignment="1">
      <alignment horizontal="center" vertical="center"/>
    </xf>
    <xf numFmtId="325" fontId="318" fillId="0" borderId="0" xfId="2979" applyNumberFormat="1" applyFont="1" applyFill="1" applyBorder="1" applyAlignment="1">
      <alignment horizontal="left" wrapText="1"/>
    </xf>
    <xf numFmtId="325" fontId="318" fillId="0" borderId="71" xfId="2979" applyNumberFormat="1" applyFont="1" applyFill="1" applyBorder="1" applyAlignment="1">
      <alignment horizontal="left" wrapText="1"/>
    </xf>
    <xf numFmtId="0" fontId="393" fillId="0" borderId="0" xfId="34623" applyFont="1" applyBorder="1" applyAlignment="1">
      <alignment horizontal="left" vertical="center" wrapText="1"/>
    </xf>
  </cellXfs>
  <cellStyles count="34777">
    <cellStyle name=" 1" xfId="13"/>
    <cellStyle name=" 1 2" xfId="14"/>
    <cellStyle name=" 10" xfId="15"/>
    <cellStyle name=" 10 2" xfId="16"/>
    <cellStyle name=" 100" xfId="17"/>
    <cellStyle name=" 101" xfId="18"/>
    <cellStyle name=" 101 2" xfId="19"/>
    <cellStyle name=" 102" xfId="20"/>
    <cellStyle name=" 103" xfId="21"/>
    <cellStyle name=" 103 2" xfId="22"/>
    <cellStyle name=" 104" xfId="23"/>
    <cellStyle name=" 104 2" xfId="24"/>
    <cellStyle name=" 105" xfId="25"/>
    <cellStyle name=" 106" xfId="26"/>
    <cellStyle name=" 107" xfId="27"/>
    <cellStyle name=" 108" xfId="28"/>
    <cellStyle name=" 109" xfId="29"/>
    <cellStyle name=" 11" xfId="30"/>
    <cellStyle name=" 11 2" xfId="31"/>
    <cellStyle name=" 110" xfId="32"/>
    <cellStyle name=" 110 2" xfId="33"/>
    <cellStyle name=" 111" xfId="34"/>
    <cellStyle name=" 111 2" xfId="35"/>
    <cellStyle name=" 112" xfId="36"/>
    <cellStyle name=" 113" xfId="37"/>
    <cellStyle name=" 113 2" xfId="38"/>
    <cellStyle name=" 114" xfId="39"/>
    <cellStyle name=" 115" xfId="40"/>
    <cellStyle name=" 115 2" xfId="41"/>
    <cellStyle name=" 116" xfId="42"/>
    <cellStyle name=" 117" xfId="43"/>
    <cellStyle name=" 117 2" xfId="44"/>
    <cellStyle name=" 118" xfId="45"/>
    <cellStyle name=" 118 2" xfId="46"/>
    <cellStyle name=" 119" xfId="47"/>
    <cellStyle name=" 119 2" xfId="48"/>
    <cellStyle name=" 12" xfId="49"/>
    <cellStyle name=" 12 2" xfId="50"/>
    <cellStyle name=" 120" xfId="51"/>
    <cellStyle name=" 121" xfId="52"/>
    <cellStyle name=" 121 2" xfId="53"/>
    <cellStyle name=" 122" xfId="54"/>
    <cellStyle name=" 123" xfId="55"/>
    <cellStyle name=" 123 2" xfId="56"/>
    <cellStyle name=" 124" xfId="57"/>
    <cellStyle name=" 125" xfId="58"/>
    <cellStyle name=" 125 2" xfId="59"/>
    <cellStyle name=" 126" xfId="60"/>
    <cellStyle name=" 126 2" xfId="61"/>
    <cellStyle name=" 127" xfId="62"/>
    <cellStyle name=" 128" xfId="63"/>
    <cellStyle name=" 128 2" xfId="64"/>
    <cellStyle name=" 129" xfId="65"/>
    <cellStyle name=" 129 2" xfId="66"/>
    <cellStyle name=" 13" xfId="67"/>
    <cellStyle name=" 130" xfId="68"/>
    <cellStyle name=" 131" xfId="69"/>
    <cellStyle name=" 132" xfId="70"/>
    <cellStyle name=" 132 2" xfId="71"/>
    <cellStyle name=" 133" xfId="72"/>
    <cellStyle name=" 134" xfId="73"/>
    <cellStyle name=" 134 2" xfId="74"/>
    <cellStyle name=" 135" xfId="75"/>
    <cellStyle name=" 135 2" xfId="76"/>
    <cellStyle name=" 136" xfId="77"/>
    <cellStyle name=" 136 2" xfId="78"/>
    <cellStyle name=" Writer Import]_x000a__x000a_Display Dialog=No_x000a__x000a__x000a__x000a_[Horizontal Arrange]_x000a__x000a_Dimensions Interlocking=Yes_x000a__x000a_Sum Hierarchy=Yes_x000a__x000a_Generate" xfId="3866"/>
    <cellStyle name=" Writer Import]_x000d__x000a_Display Dialog=No_x000d__x000a__x000d__x000a_[Horizontal Arrange]_x000d__x000a_Dimensions Interlocking=Yes_x000d__x000a_Sum Hierarchy=Yes_x000d__x000a_Generate" xfId="79"/>
    <cellStyle name=" Writer Import]_x000d__x000a_Display Dialog=No_x000d__x000a__x000d__x000a_[Horizontal Arrange]_x000d__x000a_Dimensions Interlocking=Yes_x000d__x000a_Sum Hierarchy=Yes_x000d__x000a_Generate 2" xfId="80"/>
    <cellStyle name=" Writer Import]_x000d__x000a_Display Dialog=No_x000d__x000a__x000d__x000a_[Horizontal Arrange]_x000d__x000a_Dimensions Interlocking=Yes_x000d__x000a_Sum Hierarchy=Yes_x000d__x000a_Generate 2 2" xfId="3867"/>
    <cellStyle name=" Writer Import]_x000d__x000a_Display Dialog=No_x000d__x000a__x000d__x000a_[Horizontal Arrange]_x000d__x000a_Dimensions Interlocking=Yes_x000d__x000a_Sum Hierarchy=Yes_x000d__x000a_Generate 2 3" xfId="3868"/>
    <cellStyle name=" Writer Import]_x000d__x000a_Display Dialog=No_x000d__x000a__x000d__x000a_[Horizontal Arrange]_x000d__x000a_Dimensions Interlocking=Yes_x000d__x000a_Sum Hierarchy=Yes_x000d__x000a_Generate 2 4" xfId="3869"/>
    <cellStyle name=" Writer Import]_x000d__x000a_Display Dialog=No_x000d__x000a__x000d__x000a_[Horizontal Arrange]_x000d__x000a_Dimensions Interlocking=Yes_x000d__x000a_Sum Hierarchy=Yes_x000d__x000a_Generate 2_BU Equity 2013" xfId="3870"/>
    <cellStyle name=" Writer Import]_x000d__x000a_Display Dialog=No_x000d__x000a__x000d__x000a_[Horizontal Arrange]_x000d__x000a_Dimensions Interlocking=Yes_x000d__x000a_Sum Hierarchy=Yes_x000d__x000a_Generate 3" xfId="81"/>
    <cellStyle name=" Writer Import]_x000d__x000a_Display Dialog=No_x000d__x000a__x000d__x000a_[Horizontal Arrange]_x000d__x000a_Dimensions Interlocking=Yes_x000d__x000a_Sum Hierarchy=Yes_x000d__x000a_Generate 3 2" xfId="3871"/>
    <cellStyle name=" Writer Import]_x000d__x000a_Display Dialog=No_x000d__x000a__x000d__x000a_[Horizontal Arrange]_x000d__x000a_Dimensions Interlocking=Yes_x000d__x000a_Sum Hierarchy=Yes_x000d__x000a_Generate 3 2 2" xfId="9332"/>
    <cellStyle name=" Writer Import]_x000d__x000a_Display Dialog=No_x000d__x000a__x000d__x000a_[Horizontal Arrange]_x000d__x000a_Dimensions Interlocking=Yes_x000d__x000a_Sum Hierarchy=Yes_x000d__x000a_Generate 3 3" xfId="7878"/>
    <cellStyle name=" Writer Import]_x000d__x000a_Display Dialog=No_x000d__x000a__x000d__x000a_[Horizontal Arrange]_x000d__x000a_Dimensions Interlocking=Yes_x000d__x000a_Sum Hierarchy=Yes_x000d__x000a_Generate 3 3 2" xfId="17988"/>
    <cellStyle name=" Writer Import]_x000d__x000a_Display Dialog=No_x000d__x000a__x000d__x000a_[Horizontal Arrange]_x000d__x000a_Dimensions Interlocking=Yes_x000d__x000a_Sum Hierarchy=Yes_x000d__x000a_Generate 3 4" xfId="18271"/>
    <cellStyle name=" Writer Import]_x005f_x000d__x005f_x000a_Display Dialog=No_x005f_x000d__x005f_x000a__x005f_x000d__x005f_x000a_[Horizontal Arrange]_x005f_x000d__x005f_x000a_Dimensions Interlocking=Yes_x005f_x000d__x005f_x000a_Sum Hierarchy=Yes_x005f_x000d__x005f_x000a_Generate" xfId="3831"/>
    <cellStyle name="$" xfId="82"/>
    <cellStyle name="$ &amp; ¢" xfId="83"/>
    <cellStyle name="$ &amp; ¢ 2" xfId="3872"/>
    <cellStyle name="$ &amp; ¢ 3" xfId="3873"/>
    <cellStyle name="$ &amp; ¢ 4" xfId="3874"/>
    <cellStyle name="$ 2" xfId="3875"/>
    <cellStyle name="$ 3" xfId="3876"/>
    <cellStyle name="$ 4" xfId="3877"/>
    <cellStyle name="$ 5" xfId="3878"/>
    <cellStyle name="$ 6" xfId="3879"/>
    <cellStyle name="$ 7" xfId="3880"/>
    <cellStyle name="$ 8" xfId="3881"/>
    <cellStyle name="$_Crescent Property Balance Sheet Classification_11.24.09" xfId="84"/>
    <cellStyle name="$_Crescent Property Balance Sheet Classification_11.24.09 2" xfId="3882"/>
    <cellStyle name="$_Crescent Property Balance Sheet Classification_11.24.09 3" xfId="3883"/>
    <cellStyle name="$_Crescent Property Balance Sheet Classification_11.24.09 4" xfId="3884"/>
    <cellStyle name="$_Draft Crescent Value Schedule_120409" xfId="85"/>
    <cellStyle name="$_Draft Crescent Value Schedule_120409 2" xfId="3885"/>
    <cellStyle name="$_Draft Crescent Value Schedule_120409 3" xfId="3886"/>
    <cellStyle name="$_Draft Crescent Value Schedule_120409 4" xfId="3887"/>
    <cellStyle name="$0,000" xfId="86"/>
    <cellStyle name="$0,000.0" xfId="87"/>
    <cellStyle name="$0,000.00" xfId="88"/>
    <cellStyle name="$0,000.000" xfId="89"/>
    <cellStyle name="$0,000.0000" xfId="90"/>
    <cellStyle name="$000s1Place" xfId="91"/>
    <cellStyle name="$000s1Place 2" xfId="3888"/>
    <cellStyle name="$000s1Place 3" xfId="3889"/>
    <cellStyle name="$000s1Place 4" xfId="3890"/>
    <cellStyle name="$m" xfId="92"/>
    <cellStyle name="$m 2" xfId="3891"/>
    <cellStyle name="$m 3" xfId="3892"/>
    <cellStyle name="$m 4" xfId="3893"/>
    <cellStyle name="$MM 0.0" xfId="93"/>
    <cellStyle name="$MMs1Place" xfId="94"/>
    <cellStyle name="$MMs1Place 2" xfId="95"/>
    <cellStyle name="$MMs2Places" xfId="96"/>
    <cellStyle name="$MMs2Places 2" xfId="3894"/>
    <cellStyle name="$MMs2Places 3" xfId="3895"/>
    <cellStyle name="$MMs2Places 4" xfId="3896"/>
    <cellStyle name="$q" xfId="97"/>
    <cellStyle name="$q 2" xfId="3897"/>
    <cellStyle name="$q 3" xfId="3898"/>
    <cellStyle name="$q 4" xfId="3899"/>
    <cellStyle name="$q*" xfId="98"/>
    <cellStyle name="$q* 2" xfId="3900"/>
    <cellStyle name="$q* 3" xfId="3901"/>
    <cellStyle name="$q* 4" xfId="3902"/>
    <cellStyle name="$qA" xfId="99"/>
    <cellStyle name="$qA 2" xfId="3903"/>
    <cellStyle name="$qA 3" xfId="3904"/>
    <cellStyle name="$qA 4" xfId="3905"/>
    <cellStyle name="$qRange" xfId="100"/>
    <cellStyle name="$qRange 2" xfId="3906"/>
    <cellStyle name="$qRange 3" xfId="3907"/>
    <cellStyle name="$qRange 4" xfId="3908"/>
    <cellStyle name="%" xfId="101"/>
    <cellStyle name="% 2" xfId="102"/>
    <cellStyle name="%.00" xfId="103"/>
    <cellStyle name="%.00 2" xfId="3909"/>
    <cellStyle name="%.00 3" xfId="3910"/>
    <cellStyle name="%.00 4" xfId="3911"/>
    <cellStyle name="%/0" xfId="104"/>
    <cellStyle name="%/0 2" xfId="3912"/>
    <cellStyle name="%/0 3" xfId="3913"/>
    <cellStyle name="%/0 4" xfId="3914"/>
    <cellStyle name="%/1" xfId="105"/>
    <cellStyle name="%/1 2" xfId="106"/>
    <cellStyle name="%/1 2 2" xfId="3915"/>
    <cellStyle name="%/1 2 3" xfId="3916"/>
    <cellStyle name="%/1 3" xfId="3917"/>
    <cellStyle name="%/1 4" xfId="3918"/>
    <cellStyle name="%/1 5" xfId="3919"/>
    <cellStyle name="%/2" xfId="107"/>
    <cellStyle name="%/2 2" xfId="108"/>
    <cellStyle name="%/2 2 2" xfId="3920"/>
    <cellStyle name="%/2 2 3" xfId="3921"/>
    <cellStyle name="%/2 3" xfId="3922"/>
    <cellStyle name="%/2 4" xfId="3923"/>
    <cellStyle name="%/2 5" xfId="3924"/>
    <cellStyle name="%_Costar_Block 95 &amp; 97" xfId="109"/>
    <cellStyle name="%_Costar_Block 95 &amp; 97 2" xfId="110"/>
    <cellStyle name="%_Costar_Block 95 &amp; 97_Barclays Land Values" xfId="111"/>
    <cellStyle name="%_Costar_Block 95 &amp; 97_Las Vegas Land Values for Summary" xfId="112"/>
    <cellStyle name="%_Crescent Property Balance Sheet Classification_11.24.09" xfId="113"/>
    <cellStyle name="%_Draft Crescent Value Schedule_120409" xfId="114"/>
    <cellStyle name="%_Exhibit A3 - As Is" xfId="115"/>
    <cellStyle name="%_Exhibit A4 - As Is" xfId="116"/>
    <cellStyle name="%_Summit Parking - Cash Flow Analysis" xfId="117"/>
    <cellStyle name="%_Summit Parking - Cash Flow Analysis 2" xfId="118"/>
    <cellStyle name="%var" xfId="119"/>
    <cellStyle name="(RED)" xfId="120"/>
    <cellStyle name="(z*¯_x005f_x000f_°(”,¯?À(¢,¯?Ð(°,¯?à(Â,¯?ð(Ô,¯?" xfId="3832"/>
    <cellStyle name="(z*¯_x000f_°(”,¯?À(¢,¯?Ð(°,¯?à(Â,¯?ð(Ô,¯?" xfId="121"/>
    <cellStyle name="(z*¯_x000f_°(”,¯?À(¢,¯?Ð(°,¯?à(Â,¯?ð(Ô,¯? 10" xfId="23780"/>
    <cellStyle name="(z*¯_x000f_°(”,¯?À(¢,¯?Ð(°,¯?à(Â,¯?ð(Ô,¯? 10 2" xfId="33816"/>
    <cellStyle name="(z*¯_x000f_°(”,¯?À(¢,¯?Ð(°,¯?à(Â,¯?ð(Ô,¯? 11" xfId="24820"/>
    <cellStyle name="(z*¯_x000f_°(”,¯?À(¢,¯?Ð(°,¯?à(Â,¯?ð(Ô,¯? 2" xfId="122"/>
    <cellStyle name="(z*¯_x000f_°(”,¯?À(¢,¯?Ð(°,¯?à(Â,¯?ð(Ô,¯? 2 2" xfId="3812"/>
    <cellStyle name="(z*¯_x000f_°(”,¯?À(¢,¯?Ð(°,¯?à(Â,¯?ð(Ô,¯? 2 2 2" xfId="9232"/>
    <cellStyle name="(z*¯_x000f_°(”,¯?À(¢,¯?Ð(°,¯?à(Â,¯?ð(Ô,¯? 2 2 2 2" xfId="10252"/>
    <cellStyle name="(z*¯_x000f_°(”,¯?À(¢,¯?Ð(°,¯?à(Â,¯?ð(Ô,¯? 2 2 2 2 2" xfId="14820"/>
    <cellStyle name="(z*¯_x000f_°(”,¯?À(¢,¯?Ð(°,¯?à(Â,¯?ð(Ô,¯? 2 2 2 2 2 2" xfId="22353"/>
    <cellStyle name="(z*¯_x000f_°(”,¯?À(¢,¯?Ð(°,¯?à(Â,¯?ð(Ô,¯? 2 2 2 2 2 2 2" xfId="32390"/>
    <cellStyle name="(z*¯_x000f_°(”,¯?À(¢,¯?Ð(°,¯?à(Â,¯?ð(Ô,¯? 2 2 2 2 2 3" xfId="28881"/>
    <cellStyle name="(z*¯_x000f_°(”,¯?À(¢,¯?Ð(°,¯?à(Â,¯?ð(Ô,¯? 2 2 2 2 3" xfId="18516"/>
    <cellStyle name="(z*¯_x000f_°(”,¯?À(¢,¯?Ð(°,¯?à(Â,¯?ð(Ô,¯? 2 2 2 2 3 2" xfId="30643"/>
    <cellStyle name="(z*¯_x000f_°(”,¯?À(¢,¯?Ð(°,¯?à(Â,¯?ð(Ô,¯? 2 2 2 2 4" xfId="21167"/>
    <cellStyle name="(z*¯_x000f_°(”,¯?À(¢,¯?Ð(°,¯?à(Â,¯?ð(Ô,¯? 2 2 2 2 4 2" xfId="31213"/>
    <cellStyle name="(z*¯_x000f_°(”,¯?À(¢,¯?Ð(°,¯?à(Â,¯?ð(Ô,¯? 2 2 2 2 5" xfId="26376"/>
    <cellStyle name="(z*¯_x000f_°(”,¯?À(¢,¯?Ð(°,¯?à(Â,¯?ð(Ô,¯? 2 2 2 3" xfId="9583"/>
    <cellStyle name="(z*¯_x000f_°(”,¯?À(¢,¯?Ð(°,¯?à(Â,¯?ð(Ô,¯? 2 2 2 3 2" xfId="14187"/>
    <cellStyle name="(z*¯_x000f_°(”,¯?À(¢,¯?Ð(°,¯?à(Â,¯?ð(Ô,¯? 2 2 2 3 2 2" xfId="28248"/>
    <cellStyle name="(z*¯_x000f_°(”,¯?À(¢,¯?Ð(°,¯?à(Â,¯?ð(Ô,¯? 2 2 2 3 3" xfId="21757"/>
    <cellStyle name="(z*¯_x000f_°(”,¯?À(¢,¯?Ð(°,¯?à(Â,¯?ð(Ô,¯? 2 2 2 3 3 2" xfId="31797"/>
    <cellStyle name="(z*¯_x000f_°(”,¯?À(¢,¯?Ð(°,¯?à(Â,¯?ð(Ô,¯? 2 2 2 3 4" xfId="25743"/>
    <cellStyle name="(z*¯_x000f_°(”,¯?À(¢,¯?Ð(°,¯?à(Â,¯?ð(Ô,¯? 2 2 2 4" xfId="18431"/>
    <cellStyle name="(z*¯_x000f_°(”,¯?À(¢,¯?Ð(°,¯?à(Â,¯?ð(Ô,¯? 2 2 2 4 2" xfId="30559"/>
    <cellStyle name="(z*¯_x000f_°(”,¯?À(¢,¯?Ð(°,¯?à(Â,¯?ð(Ô,¯? 2 2 2 5" xfId="24409"/>
    <cellStyle name="(z*¯_x000f_°(”,¯?À(¢,¯?Ð(°,¯?à(Â,¯?ð(Ô,¯? 2 2 2 5 2" xfId="34445"/>
    <cellStyle name="(z*¯_x000f_°(”,¯?À(¢,¯?Ð(°,¯?à(Â,¯?ð(Ô,¯? 2 2 2 6" xfId="25495"/>
    <cellStyle name="(z*¯_x000f_°(”,¯?À(¢,¯?Ð(°,¯?à(Â,¯?ð(Ô,¯? 2 2 3" xfId="10012"/>
    <cellStyle name="(z*¯_x000f_°(”,¯?À(¢,¯?Ð(°,¯?à(Â,¯?ð(Ô,¯? 2 2 3 2" xfId="14609"/>
    <cellStyle name="(z*¯_x000f_°(”,¯?À(¢,¯?Ð(°,¯?à(Â,¯?ð(Ô,¯? 2 2 3 2 2" xfId="22208"/>
    <cellStyle name="(z*¯_x000f_°(”,¯?À(¢,¯?Ð(°,¯?à(Â,¯?ð(Ô,¯? 2 2 3 2 2 2" xfId="32245"/>
    <cellStyle name="(z*¯_x000f_°(”,¯?À(¢,¯?Ð(°,¯?à(Â,¯?ð(Ô,¯? 2 2 3 2 3" xfId="28670"/>
    <cellStyle name="(z*¯_x000f_°(”,¯?À(¢,¯?Ð(°,¯?à(Â,¯?ð(Ô,¯? 2 2 3 3" xfId="18485"/>
    <cellStyle name="(z*¯_x000f_°(”,¯?À(¢,¯?Ð(°,¯?à(Â,¯?ð(Ô,¯? 2 2 3 3 2" xfId="30613"/>
    <cellStyle name="(z*¯_x000f_°(”,¯?À(¢,¯?Ð(°,¯?à(Â,¯?ð(Ô,¯? 2 2 3 4" xfId="21018"/>
    <cellStyle name="(z*¯_x000f_°(”,¯?À(¢,¯?Ð(°,¯?à(Â,¯?ð(Ô,¯? 2 2 3 4 2" xfId="31068"/>
    <cellStyle name="(z*¯_x000f_°(”,¯?À(¢,¯?Ð(°,¯?à(Â,¯?ð(Ô,¯? 2 2 3 5" xfId="26165"/>
    <cellStyle name="(z*¯_x000f_°(”,¯?À(¢,¯?Ð(°,¯?à(Â,¯?ð(Ô,¯? 2 2 4" xfId="9334"/>
    <cellStyle name="(z*¯_x000f_°(”,¯?À(¢,¯?Ð(°,¯?à(Â,¯?ð(Ô,¯? 2 2 4 2" xfId="14017"/>
    <cellStyle name="(z*¯_x000f_°(”,¯?À(¢,¯?Ð(°,¯?à(Â,¯?ð(Ô,¯? 2 2 4 2 2" xfId="28078"/>
    <cellStyle name="(z*¯_x000f_°(”,¯?À(¢,¯?Ð(°,¯?à(Â,¯?ð(Ô,¯? 2 2 4 3" xfId="21576"/>
    <cellStyle name="(z*¯_x000f_°(”,¯?À(¢,¯?Ð(°,¯?à(Â,¯?ð(Ô,¯? 2 2 4 3 2" xfId="31618"/>
    <cellStyle name="(z*¯_x000f_°(”,¯?À(¢,¯?Ð(°,¯?à(Â,¯?ð(Ô,¯? 2 2 4 4" xfId="25573"/>
    <cellStyle name="(z*¯_x000f_°(”,¯?À(¢,¯?Ð(°,¯?à(Â,¯?ð(Ô,¯? 2 2 5" xfId="18365"/>
    <cellStyle name="(z*¯_x000f_°(”,¯?À(¢,¯?Ð(°,¯?à(Â,¯?ð(Ô,¯? 2 2 5 2" xfId="20921"/>
    <cellStyle name="(z*¯_x000f_°(”,¯?À(¢,¯?Ð(°,¯?à(Â,¯?ð(Ô,¯? 2 2 5 2 2" xfId="30977"/>
    <cellStyle name="(z*¯_x000f_°(”,¯?À(¢,¯?Ð(°,¯?à(Â,¯?ð(Ô,¯? 2 2 5 3" xfId="30493"/>
    <cellStyle name="(z*¯_x000f_°(”,¯?À(¢,¯?Ð(°,¯?à(Â,¯?ð(Ô,¯? 2 2 6" xfId="11802"/>
    <cellStyle name="(z*¯_x000f_°(”,¯?À(¢,¯?Ð(°,¯?à(Â,¯?ð(Ô,¯? 2 2 6 2" xfId="27036"/>
    <cellStyle name="(z*¯_x000f_°(”,¯?À(¢,¯?Ð(°,¯?à(Â,¯?ð(Ô,¯? 2 2 7" xfId="23806"/>
    <cellStyle name="(z*¯_x000f_°(”,¯?À(¢,¯?Ð(°,¯?à(Â,¯?ð(Ô,¯? 2 2 7 2" xfId="33842"/>
    <cellStyle name="(z*¯_x000f_°(”,¯?À(¢,¯?Ð(°,¯?à(Â,¯?ð(Ô,¯? 2 2 8" xfId="24889"/>
    <cellStyle name="(z*¯_x000f_°(”,¯?À(¢,¯?Ð(°,¯?à(Â,¯?ð(Ô,¯? 2 3" xfId="3925"/>
    <cellStyle name="(z*¯_x000f_°(”,¯?À(¢,¯?Ð(°,¯?à(Â,¯?ð(Ô,¯? 2 3 2" xfId="10011"/>
    <cellStyle name="(z*¯_x000f_°(”,¯?À(¢,¯?Ð(°,¯?à(Â,¯?ð(Ô,¯? 2 3 2 2" xfId="10870"/>
    <cellStyle name="(z*¯_x000f_°(”,¯?À(¢,¯?Ð(°,¯?à(Â,¯?ð(Ô,¯? 2 3 2 2 2" xfId="18021"/>
    <cellStyle name="(z*¯_x000f_°(”,¯?À(¢,¯?Ð(°,¯?à(Â,¯?ð(Ô,¯? 2 3 2 2 2 2" xfId="30295"/>
    <cellStyle name="(z*¯_x000f_°(”,¯?À(¢,¯?Ð(°,¯?à(Â,¯?ð(Ô,¯? 2 3 2 2 3" xfId="13557"/>
    <cellStyle name="(z*¯_x000f_°(”,¯?À(¢,¯?Ð(°,¯?à(Â,¯?ð(Ô,¯? 2 3 2 2 3 2" xfId="27798"/>
    <cellStyle name="(z*¯_x000f_°(”,¯?À(¢,¯?Ð(°,¯?à(Â,¯?ð(Ô,¯? 2 3 2 2 4" xfId="26948"/>
    <cellStyle name="(z*¯_x000f_°(”,¯?À(¢,¯?Ð(°,¯?à(Â,¯?ð(Ô,¯? 2 3 2 3" xfId="14608"/>
    <cellStyle name="(z*¯_x000f_°(”,¯?À(¢,¯?Ð(°,¯?à(Â,¯?ð(Ô,¯? 2 3 2 3 2" xfId="28669"/>
    <cellStyle name="(z*¯_x000f_°(”,¯?À(¢,¯?Ð(°,¯?à(Â,¯?ð(Ô,¯? 2 3 2 4" xfId="26164"/>
    <cellStyle name="(z*¯_x000f_°(”,¯?À(¢,¯?Ð(°,¯?à(Â,¯?ð(Ô,¯? 2 3 3" xfId="9364"/>
    <cellStyle name="(z*¯_x000f_°(”,¯?À(¢,¯?Ð(°,¯?à(Â,¯?ð(Ô,¯? 2 3 3 2" xfId="14022"/>
    <cellStyle name="(z*¯_x000f_°(”,¯?À(¢,¯?Ð(°,¯?à(Â,¯?ð(Ô,¯? 2 3 3 2 2" xfId="28083"/>
    <cellStyle name="(z*¯_x000f_°(”,¯?À(¢,¯?Ð(°,¯?à(Â,¯?ð(Ô,¯? 2 3 3 3" xfId="21602"/>
    <cellStyle name="(z*¯_x000f_°(”,¯?À(¢,¯?Ð(°,¯?à(Â,¯?ð(Ô,¯? 2 3 3 3 2" xfId="31643"/>
    <cellStyle name="(z*¯_x000f_°(”,¯?À(¢,¯?Ð(°,¯?à(Â,¯?ð(Ô,¯? 2 3 3 4" xfId="25578"/>
    <cellStyle name="(z*¯_x000f_°(”,¯?À(¢,¯?Ð(°,¯?à(Â,¯?ð(Ô,¯? 2 3 4" xfId="18384"/>
    <cellStyle name="(z*¯_x000f_°(”,¯?À(¢,¯?Ð(°,¯?à(Â,¯?ð(Ô,¯? 2 3 4 2" xfId="20941"/>
    <cellStyle name="(z*¯_x000f_°(”,¯?À(¢,¯?Ð(°,¯?à(Â,¯?ð(Ô,¯? 2 3 4 2 2" xfId="30996"/>
    <cellStyle name="(z*¯_x000f_°(”,¯?À(¢,¯?Ð(°,¯?à(Â,¯?ð(Ô,¯? 2 3 4 3" xfId="30512"/>
    <cellStyle name="(z*¯_x000f_°(”,¯?À(¢,¯?Ð(°,¯?à(Â,¯?ð(Ô,¯? 2 3 5" xfId="11846"/>
    <cellStyle name="(z*¯_x000f_°(”,¯?À(¢,¯?Ð(°,¯?à(Â,¯?ð(Ô,¯? 2 3 5 2" xfId="27077"/>
    <cellStyle name="(z*¯_x000f_°(”,¯?À(¢,¯?Ð(°,¯?à(Â,¯?ð(Ô,¯? 2 3 6" xfId="23830"/>
    <cellStyle name="(z*¯_x000f_°(”,¯?À(¢,¯?Ð(°,¯?à(Â,¯?ð(Ô,¯? 2 3 6 2" xfId="33866"/>
    <cellStyle name="(z*¯_x000f_°(”,¯?À(¢,¯?Ð(°,¯?à(Â,¯?ð(Ô,¯? 2 3 7" xfId="24932"/>
    <cellStyle name="(z*¯_x000f_°(”,¯?À(¢,¯?Ð(°,¯?à(Â,¯?ð(Ô,¯? 2 4" xfId="3926"/>
    <cellStyle name="(z*¯_x000f_°(”,¯?À(¢,¯?Ð(°,¯?à(Â,¯?ð(Ô,¯? 2 4 2" xfId="10066"/>
    <cellStyle name="(z*¯_x000f_°(”,¯?À(¢,¯?Ð(°,¯?à(Â,¯?ð(Ô,¯? 2 4 2 2" xfId="14644"/>
    <cellStyle name="(z*¯_x000f_°(”,¯?À(¢,¯?Ð(°,¯?à(Â,¯?ð(Ô,¯? 2 4 2 2 2" xfId="28705"/>
    <cellStyle name="(z*¯_x000f_°(”,¯?À(¢,¯?Ð(°,¯?à(Â,¯?ð(Ô,¯? 2 4 2 3" xfId="22161"/>
    <cellStyle name="(z*¯_x000f_°(”,¯?À(¢,¯?Ð(°,¯?à(Â,¯?ð(Ô,¯? 2 4 2 3 2" xfId="32200"/>
    <cellStyle name="(z*¯_x000f_°(”,¯?À(¢,¯?Ð(°,¯?à(Â,¯?ð(Ô,¯? 2 4 2 4" xfId="26200"/>
    <cellStyle name="(z*¯_x000f_°(”,¯?À(¢,¯?Ð(°,¯?à(Â,¯?ð(Ô,¯? 2 4 3" xfId="18414"/>
    <cellStyle name="(z*¯_x000f_°(”,¯?À(¢,¯?Ð(°,¯?à(Â,¯?ð(Ô,¯? 2 4 3 2" xfId="20971"/>
    <cellStyle name="(z*¯_x000f_°(”,¯?À(¢,¯?Ð(°,¯?à(Â,¯?ð(Ô,¯? 2 4 3 2 2" xfId="31025"/>
    <cellStyle name="(z*¯_x000f_°(”,¯?À(¢,¯?Ð(°,¯?à(Â,¯?ð(Ô,¯? 2 4 3 3" xfId="30542"/>
    <cellStyle name="(z*¯_x000f_°(”,¯?À(¢,¯?Ð(°,¯?à(Â,¯?ð(Ô,¯? 2 4 4" xfId="11847"/>
    <cellStyle name="(z*¯_x000f_°(”,¯?À(¢,¯?Ð(°,¯?à(Â,¯?ð(Ô,¯? 2 4 4 2" xfId="27078"/>
    <cellStyle name="(z*¯_x000f_°(”,¯?À(¢,¯?Ð(°,¯?à(Â,¯?ð(Ô,¯? 2 4 5" xfId="24396"/>
    <cellStyle name="(z*¯_x000f_°(”,¯?À(¢,¯?Ð(°,¯?à(Â,¯?ð(Ô,¯? 2 4 5 2" xfId="34432"/>
    <cellStyle name="(z*¯_x000f_°(”,¯?À(¢,¯?Ð(°,¯?à(Â,¯?ð(Ô,¯? 2 4 6" xfId="24933"/>
    <cellStyle name="(z*¯_x000f_°(”,¯?À(¢,¯?Ð(°,¯?à(Â,¯?ð(Ô,¯? 2 5" xfId="9278"/>
    <cellStyle name="(z*¯_x000f_°(”,¯?À(¢,¯?Ð(°,¯?à(Â,¯?ð(Ô,¯? 2 5 2" xfId="10844"/>
    <cellStyle name="(z*¯_x000f_°(”,¯?À(¢,¯?Ð(°,¯?à(Â,¯?ð(Ô,¯? 2 5 2 2" xfId="18466"/>
    <cellStyle name="(z*¯_x000f_°(”,¯?À(¢,¯?Ð(°,¯?à(Â,¯?ð(Ô,¯? 2 5 2 2 2" xfId="30594"/>
    <cellStyle name="(z*¯_x000f_°(”,¯?À(¢,¯?Ð(°,¯?à(Â,¯?ð(Ô,¯? 2 5 2 3" xfId="13535"/>
    <cellStyle name="(z*¯_x000f_°(”,¯?À(¢,¯?Ð(°,¯?à(Â,¯?ð(Ô,¯? 2 5 2 3 2" xfId="27776"/>
    <cellStyle name="(z*¯_x000f_°(”,¯?À(¢,¯?Ð(°,¯?à(Â,¯?ð(Ô,¯? 2 5 2 4" xfId="26927"/>
    <cellStyle name="(z*¯_x000f_°(”,¯?À(¢,¯?Ð(°,¯?à(Â,¯?ð(Ô,¯? 2 5 3" xfId="13970"/>
    <cellStyle name="(z*¯_x000f_°(”,¯?À(¢,¯?Ð(°,¯?à(Â,¯?ð(Ô,¯? 2 5 3 2" xfId="28031"/>
    <cellStyle name="(z*¯_x000f_°(”,¯?À(¢,¯?Ð(°,¯?à(Â,¯?ð(Ô,¯? 2 5 4" xfId="25526"/>
    <cellStyle name="(z*¯_x000f_°(”,¯?À(¢,¯?Ð(°,¯?à(Â,¯?ð(Ô,¯? 2 6" xfId="18346"/>
    <cellStyle name="(z*¯_x000f_°(”,¯?À(¢,¯?Ð(°,¯?à(Â,¯?ð(Ô,¯? 2 6 2" xfId="20901"/>
    <cellStyle name="(z*¯_x000f_°(”,¯?À(¢,¯?Ð(°,¯?à(Â,¯?ð(Ô,¯? 2 6 2 2" xfId="30958"/>
    <cellStyle name="(z*¯_x000f_°(”,¯?À(¢,¯?Ð(°,¯?à(Â,¯?ð(Ô,¯? 2 6 3" xfId="30474"/>
    <cellStyle name="(z*¯_x000f_°(”,¯?À(¢,¯?Ð(°,¯?à(Â,¯?ð(Ô,¯? 2 7" xfId="10992"/>
    <cellStyle name="(z*¯_x000f_°(”,¯?À(¢,¯?Ð(°,¯?à(Â,¯?ð(Ô,¯? 2 7 2" xfId="26993"/>
    <cellStyle name="(z*¯_x000f_°(”,¯?À(¢,¯?Ð(°,¯?à(Â,¯?ð(Ô,¯? 2 8" xfId="23781"/>
    <cellStyle name="(z*¯_x000f_°(”,¯?À(¢,¯?Ð(°,¯?à(Â,¯?ð(Ô,¯? 2 8 2" xfId="33817"/>
    <cellStyle name="(z*¯_x000f_°(”,¯?À(¢,¯?Ð(°,¯?à(Â,¯?ð(Ô,¯? 2 9" xfId="24821"/>
    <cellStyle name="(z*¯_x000f_°(”,¯?À(¢,¯?Ð(°,¯?à(Â,¯?ð(Ô,¯? 3" xfId="3811"/>
    <cellStyle name="(z*¯_x000f_°(”,¯?À(¢,¯?Ð(°,¯?à(Â,¯?ð(Ô,¯? 3 2" xfId="9233"/>
    <cellStyle name="(z*¯_x000f_°(”,¯?À(¢,¯?Ð(°,¯?à(Â,¯?ð(Ô,¯? 3 2 2" xfId="10251"/>
    <cellStyle name="(z*¯_x000f_°(”,¯?À(¢,¯?Ð(°,¯?à(Â,¯?ð(Ô,¯? 3 2 2 2" xfId="14819"/>
    <cellStyle name="(z*¯_x000f_°(”,¯?À(¢,¯?Ð(°,¯?à(Â,¯?ð(Ô,¯? 3 2 2 2 2" xfId="22352"/>
    <cellStyle name="(z*¯_x000f_°(”,¯?À(¢,¯?Ð(°,¯?à(Â,¯?ð(Ô,¯? 3 2 2 2 2 2" xfId="32389"/>
    <cellStyle name="(z*¯_x000f_°(”,¯?À(¢,¯?Ð(°,¯?à(Â,¯?ð(Ô,¯? 3 2 2 2 3" xfId="28880"/>
    <cellStyle name="(z*¯_x000f_°(”,¯?À(¢,¯?Ð(°,¯?à(Â,¯?ð(Ô,¯? 3 2 2 3" xfId="18515"/>
    <cellStyle name="(z*¯_x000f_°(”,¯?À(¢,¯?Ð(°,¯?à(Â,¯?ð(Ô,¯? 3 2 2 3 2" xfId="30642"/>
    <cellStyle name="(z*¯_x000f_°(”,¯?À(¢,¯?Ð(°,¯?à(Â,¯?ð(Ô,¯? 3 2 2 4" xfId="21166"/>
    <cellStyle name="(z*¯_x000f_°(”,¯?À(¢,¯?Ð(°,¯?à(Â,¯?ð(Ô,¯? 3 2 2 4 2" xfId="31212"/>
    <cellStyle name="(z*¯_x000f_°(”,¯?À(¢,¯?Ð(°,¯?à(Â,¯?ð(Ô,¯? 3 2 2 5" xfId="26375"/>
    <cellStyle name="(z*¯_x000f_°(”,¯?À(¢,¯?Ð(°,¯?à(Â,¯?ð(Ô,¯? 3 2 3" xfId="9582"/>
    <cellStyle name="(z*¯_x000f_°(”,¯?À(¢,¯?Ð(°,¯?à(Â,¯?ð(Ô,¯? 3 2 3 2" xfId="14186"/>
    <cellStyle name="(z*¯_x000f_°(”,¯?À(¢,¯?Ð(°,¯?à(Â,¯?ð(Ô,¯? 3 2 3 2 2" xfId="28247"/>
    <cellStyle name="(z*¯_x000f_°(”,¯?À(¢,¯?Ð(°,¯?à(Â,¯?ð(Ô,¯? 3 2 3 3" xfId="21756"/>
    <cellStyle name="(z*¯_x000f_°(”,¯?À(¢,¯?Ð(°,¯?à(Â,¯?ð(Ô,¯? 3 2 3 3 2" xfId="31796"/>
    <cellStyle name="(z*¯_x000f_°(”,¯?À(¢,¯?Ð(°,¯?à(Â,¯?ð(Ô,¯? 3 2 3 4" xfId="25742"/>
    <cellStyle name="(z*¯_x000f_°(”,¯?À(¢,¯?Ð(°,¯?à(Â,¯?ð(Ô,¯? 3 2 4" xfId="18413"/>
    <cellStyle name="(z*¯_x000f_°(”,¯?À(¢,¯?Ð(°,¯?à(Â,¯?ð(Ô,¯? 3 2 4 2" xfId="30541"/>
    <cellStyle name="(z*¯_x000f_°(”,¯?À(¢,¯?Ð(°,¯?à(Â,¯?ð(Ô,¯? 3 2 5" xfId="24408"/>
    <cellStyle name="(z*¯_x000f_°(”,¯?À(¢,¯?Ð(°,¯?à(Â,¯?ð(Ô,¯? 3 2 5 2" xfId="34444"/>
    <cellStyle name="(z*¯_x000f_°(”,¯?À(¢,¯?Ð(°,¯?à(Â,¯?ð(Ô,¯? 3 2 6" xfId="25496"/>
    <cellStyle name="(z*¯_x000f_°(”,¯?À(¢,¯?Ð(°,¯?à(Â,¯?ð(Ô,¯? 3 3" xfId="10029"/>
    <cellStyle name="(z*¯_x000f_°(”,¯?À(¢,¯?Ð(°,¯?à(Â,¯?ð(Ô,¯? 3 3 2" xfId="14622"/>
    <cellStyle name="(z*¯_x000f_°(”,¯?À(¢,¯?Ð(°,¯?à(Â,¯?ð(Ô,¯? 3 3 2 2" xfId="22207"/>
    <cellStyle name="(z*¯_x000f_°(”,¯?À(¢,¯?Ð(°,¯?à(Â,¯?ð(Ô,¯? 3 3 2 2 2" xfId="32244"/>
    <cellStyle name="(z*¯_x000f_°(”,¯?À(¢,¯?Ð(°,¯?à(Â,¯?ð(Ô,¯? 3 3 2 3" xfId="28683"/>
    <cellStyle name="(z*¯_x000f_°(”,¯?À(¢,¯?Ð(°,¯?à(Â,¯?ð(Ô,¯? 3 3 3" xfId="18484"/>
    <cellStyle name="(z*¯_x000f_°(”,¯?À(¢,¯?Ð(°,¯?à(Â,¯?ð(Ô,¯? 3 3 3 2" xfId="30612"/>
    <cellStyle name="(z*¯_x000f_°(”,¯?À(¢,¯?Ð(°,¯?à(Â,¯?ð(Ô,¯? 3 3 4" xfId="21017"/>
    <cellStyle name="(z*¯_x000f_°(”,¯?À(¢,¯?Ð(°,¯?à(Â,¯?ð(Ô,¯? 3 3 4 2" xfId="31067"/>
    <cellStyle name="(z*¯_x000f_°(”,¯?À(¢,¯?Ð(°,¯?à(Â,¯?ð(Ô,¯? 3 3 5" xfId="26178"/>
    <cellStyle name="(z*¯_x000f_°(”,¯?À(¢,¯?Ð(°,¯?à(Â,¯?ð(Ô,¯? 3 4" xfId="9333"/>
    <cellStyle name="(z*¯_x000f_°(”,¯?À(¢,¯?Ð(°,¯?à(Â,¯?ð(Ô,¯? 3 4 2" xfId="14016"/>
    <cellStyle name="(z*¯_x000f_°(”,¯?À(¢,¯?Ð(°,¯?à(Â,¯?ð(Ô,¯? 3 4 2 2" xfId="28077"/>
    <cellStyle name="(z*¯_x000f_°(”,¯?À(¢,¯?Ð(°,¯?à(Â,¯?ð(Ô,¯? 3 4 3" xfId="21575"/>
    <cellStyle name="(z*¯_x000f_°(”,¯?À(¢,¯?Ð(°,¯?à(Â,¯?ð(Ô,¯? 3 4 3 2" xfId="31617"/>
    <cellStyle name="(z*¯_x000f_°(”,¯?À(¢,¯?Ð(°,¯?à(Â,¯?ð(Ô,¯? 3 4 4" xfId="25572"/>
    <cellStyle name="(z*¯_x000f_°(”,¯?À(¢,¯?Ð(°,¯?à(Â,¯?ð(Ô,¯? 3 5" xfId="18345"/>
    <cellStyle name="(z*¯_x000f_°(”,¯?À(¢,¯?Ð(°,¯?à(Â,¯?ð(Ô,¯? 3 5 2" xfId="20900"/>
    <cellStyle name="(z*¯_x000f_°(”,¯?À(¢,¯?Ð(°,¯?à(Â,¯?ð(Ô,¯? 3 5 2 2" xfId="30957"/>
    <cellStyle name="(z*¯_x000f_°(”,¯?À(¢,¯?Ð(°,¯?à(Â,¯?ð(Ô,¯? 3 5 3" xfId="30473"/>
    <cellStyle name="(z*¯_x000f_°(”,¯?À(¢,¯?Ð(°,¯?à(Â,¯?ð(Ô,¯? 3 6" xfId="11801"/>
    <cellStyle name="(z*¯_x000f_°(”,¯?À(¢,¯?Ð(°,¯?à(Â,¯?ð(Ô,¯? 3 6 2" xfId="27035"/>
    <cellStyle name="(z*¯_x000f_°(”,¯?À(¢,¯?Ð(°,¯?à(Â,¯?ð(Ô,¯? 3 7" xfId="23805"/>
    <cellStyle name="(z*¯_x000f_°(”,¯?À(¢,¯?Ð(°,¯?à(Â,¯?ð(Ô,¯? 3 7 2" xfId="33841"/>
    <cellStyle name="(z*¯_x000f_°(”,¯?À(¢,¯?Ð(°,¯?à(Â,¯?ð(Ô,¯? 3 8" xfId="24888"/>
    <cellStyle name="(z*¯_x000f_°(”,¯?À(¢,¯?Ð(°,¯?à(Â,¯?ð(Ô,¯? 4" xfId="3927"/>
    <cellStyle name="(z*¯_x000f_°(”,¯?À(¢,¯?Ð(°,¯?à(Â,¯?ð(Ô,¯? 4 2" xfId="10070"/>
    <cellStyle name="(z*¯_x000f_°(”,¯?À(¢,¯?Ð(°,¯?à(Â,¯?ð(Ô,¯? 4 2 2" xfId="10855"/>
    <cellStyle name="(z*¯_x000f_°(”,¯?À(¢,¯?Ð(°,¯?à(Â,¯?ð(Ô,¯? 4 2 2 2" xfId="18020"/>
    <cellStyle name="(z*¯_x000f_°(”,¯?À(¢,¯?Ð(°,¯?à(Â,¯?ð(Ô,¯? 4 2 2 2 2" xfId="30294"/>
    <cellStyle name="(z*¯_x000f_°(”,¯?À(¢,¯?Ð(°,¯?à(Â,¯?ð(Ô,¯? 4 2 2 3" xfId="13544"/>
    <cellStyle name="(z*¯_x000f_°(”,¯?À(¢,¯?Ð(°,¯?à(Â,¯?ð(Ô,¯? 4 2 2 3 2" xfId="27785"/>
    <cellStyle name="(z*¯_x000f_°(”,¯?À(¢,¯?Ð(°,¯?à(Â,¯?ð(Ô,¯? 4 2 2 4" xfId="26935"/>
    <cellStyle name="(z*¯_x000f_°(”,¯?À(¢,¯?Ð(°,¯?à(Â,¯?ð(Ô,¯? 4 2 3" xfId="14647"/>
    <cellStyle name="(z*¯_x000f_°(”,¯?À(¢,¯?Ð(°,¯?à(Â,¯?ð(Ô,¯? 4 2 3 2" xfId="28708"/>
    <cellStyle name="(z*¯_x000f_°(”,¯?À(¢,¯?Ð(°,¯?à(Â,¯?ð(Ô,¯? 4 2 4" xfId="26203"/>
    <cellStyle name="(z*¯_x000f_°(”,¯?À(¢,¯?Ð(°,¯?à(Â,¯?ð(Ô,¯? 4 3" xfId="9363"/>
    <cellStyle name="(z*¯_x000f_°(”,¯?À(¢,¯?Ð(°,¯?à(Â,¯?ð(Ô,¯? 4 3 2" xfId="14021"/>
    <cellStyle name="(z*¯_x000f_°(”,¯?À(¢,¯?Ð(°,¯?à(Â,¯?ð(Ô,¯? 4 3 2 2" xfId="28082"/>
    <cellStyle name="(z*¯_x000f_°(”,¯?À(¢,¯?Ð(°,¯?à(Â,¯?ð(Ô,¯? 4 3 3" xfId="21601"/>
    <cellStyle name="(z*¯_x000f_°(”,¯?À(¢,¯?Ð(°,¯?à(Â,¯?ð(Ô,¯? 4 3 3 2" xfId="31642"/>
    <cellStyle name="(z*¯_x000f_°(”,¯?À(¢,¯?Ð(°,¯?à(Â,¯?ð(Ô,¯? 4 3 4" xfId="25577"/>
    <cellStyle name="(z*¯_x000f_°(”,¯?À(¢,¯?Ð(°,¯?à(Â,¯?ð(Ô,¯? 4 4" xfId="18364"/>
    <cellStyle name="(z*¯_x000f_°(”,¯?À(¢,¯?Ð(°,¯?à(Â,¯?ð(Ô,¯? 4 4 2" xfId="20920"/>
    <cellStyle name="(z*¯_x000f_°(”,¯?À(¢,¯?Ð(°,¯?à(Â,¯?ð(Ô,¯? 4 4 2 2" xfId="30976"/>
    <cellStyle name="(z*¯_x000f_°(”,¯?À(¢,¯?Ð(°,¯?à(Â,¯?ð(Ô,¯? 4 4 3" xfId="30492"/>
    <cellStyle name="(z*¯_x000f_°(”,¯?À(¢,¯?Ð(°,¯?à(Â,¯?ð(Ô,¯? 4 5" xfId="11848"/>
    <cellStyle name="(z*¯_x000f_°(”,¯?À(¢,¯?Ð(°,¯?à(Â,¯?ð(Ô,¯? 4 5 2" xfId="27079"/>
    <cellStyle name="(z*¯_x000f_°(”,¯?À(¢,¯?Ð(°,¯?à(Â,¯?ð(Ô,¯? 4 6" xfId="23829"/>
    <cellStyle name="(z*¯_x000f_°(”,¯?À(¢,¯?Ð(°,¯?à(Â,¯?ð(Ô,¯? 4 6 2" xfId="33865"/>
    <cellStyle name="(z*¯_x000f_°(”,¯?À(¢,¯?Ð(°,¯?à(Â,¯?ð(Ô,¯? 4 7" xfId="24934"/>
    <cellStyle name="(z*¯_x000f_°(”,¯?À(¢,¯?Ð(°,¯?à(Â,¯?ð(Ô,¯? 5" xfId="3928"/>
    <cellStyle name="(z*¯_x000f_°(”,¯?À(¢,¯?Ð(°,¯?à(Â,¯?ð(Ô,¯? 5 2" xfId="9989"/>
    <cellStyle name="(z*¯_x000f_°(”,¯?À(¢,¯?Ð(°,¯?à(Â,¯?ð(Ô,¯? 5 2 2" xfId="10869"/>
    <cellStyle name="(z*¯_x000f_°(”,¯?À(¢,¯?Ð(°,¯?à(Â,¯?ð(Ô,¯? 5 2 2 2" xfId="18438"/>
    <cellStyle name="(z*¯_x000f_°(”,¯?À(¢,¯?Ð(°,¯?à(Â,¯?ð(Ô,¯? 5 2 2 2 2" xfId="30566"/>
    <cellStyle name="(z*¯_x000f_°(”,¯?À(¢,¯?Ð(°,¯?à(Â,¯?ð(Ô,¯? 5 2 2 3" xfId="13556"/>
    <cellStyle name="(z*¯_x000f_°(”,¯?À(¢,¯?Ð(°,¯?à(Â,¯?ð(Ô,¯? 5 2 2 3 2" xfId="27797"/>
    <cellStyle name="(z*¯_x000f_°(”,¯?À(¢,¯?Ð(°,¯?à(Â,¯?ð(Ô,¯? 5 2 2 4" xfId="26947"/>
    <cellStyle name="(z*¯_x000f_°(”,¯?À(¢,¯?Ð(°,¯?à(Â,¯?ð(Ô,¯? 5 2 3" xfId="14590"/>
    <cellStyle name="(z*¯_x000f_°(”,¯?À(¢,¯?Ð(°,¯?à(Â,¯?ð(Ô,¯? 5 2 3 2" xfId="28651"/>
    <cellStyle name="(z*¯_x000f_°(”,¯?À(¢,¯?Ð(°,¯?à(Â,¯?ð(Ô,¯? 5 2 4" xfId="26146"/>
    <cellStyle name="(z*¯_x000f_°(”,¯?À(¢,¯?Ð(°,¯?à(Â,¯?ð(Ô,¯? 5 3" xfId="18006"/>
    <cellStyle name="(z*¯_x000f_°(”,¯?À(¢,¯?Ð(°,¯?à(Â,¯?ð(Ô,¯? 5 3 2" xfId="18504"/>
    <cellStyle name="(z*¯_x000f_°(”,¯?À(¢,¯?Ð(°,¯?à(Â,¯?ð(Ô,¯? 5 3 2 2" xfId="30631"/>
    <cellStyle name="(z*¯_x000f_°(”,¯?À(¢,¯?Ð(°,¯?à(Â,¯?ð(Ô,¯? 5 3 3" xfId="22757"/>
    <cellStyle name="(z*¯_x000f_°(”,¯?À(¢,¯?Ð(°,¯?à(Â,¯?ð(Ô,¯? 5 3 3 2" xfId="32793"/>
    <cellStyle name="(z*¯_x000f_°(”,¯?À(¢,¯?Ð(°,¯?à(Â,¯?ð(Ô,¯? 5 3 4" xfId="30280"/>
    <cellStyle name="(z*¯_x000f_°(”,¯?À(¢,¯?Ð(°,¯?à(Â,¯?ð(Ô,¯? 5 4" xfId="18383"/>
    <cellStyle name="(z*¯_x000f_°(”,¯?À(¢,¯?Ð(°,¯?à(Â,¯?ð(Ô,¯? 5 4 2" xfId="20940"/>
    <cellStyle name="(z*¯_x000f_°(”,¯?À(¢,¯?Ð(°,¯?à(Â,¯?ð(Ô,¯? 5 4 2 2" xfId="30995"/>
    <cellStyle name="(z*¯_x000f_°(”,¯?À(¢,¯?Ð(°,¯?à(Â,¯?ð(Ô,¯? 5 4 3" xfId="30511"/>
    <cellStyle name="(z*¯_x000f_°(”,¯?À(¢,¯?Ð(°,¯?à(Â,¯?ð(Ô,¯? 5 5" xfId="11849"/>
    <cellStyle name="(z*¯_x000f_°(”,¯?À(¢,¯?Ð(°,¯?à(Â,¯?ð(Ô,¯? 5 5 2" xfId="27080"/>
    <cellStyle name="(z*¯_x000f_°(”,¯?À(¢,¯?Ð(°,¯?à(Â,¯?ð(Ô,¯? 5 6" xfId="24380"/>
    <cellStyle name="(z*¯_x000f_°(”,¯?À(¢,¯?Ð(°,¯?à(Â,¯?ð(Ô,¯? 5 6 2" xfId="34416"/>
    <cellStyle name="(z*¯_x000f_°(”,¯?À(¢,¯?Ð(°,¯?à(Â,¯?ð(Ô,¯? 5 7" xfId="24935"/>
    <cellStyle name="(z*¯_x000f_°(”,¯?À(¢,¯?Ð(°,¯?à(Â,¯?ð(Ô,¯? 6" xfId="3929"/>
    <cellStyle name="(z*¯_x000f_°(”,¯?À(¢,¯?Ð(°,¯?à(Â,¯?ð(Ô,¯? 6 2" xfId="10021"/>
    <cellStyle name="(z*¯_x000f_°(”,¯?À(¢,¯?Ð(°,¯?à(Â,¯?ð(Ô,¯? 6 2 2" xfId="14615"/>
    <cellStyle name="(z*¯_x000f_°(”,¯?À(¢,¯?Ð(°,¯?à(Â,¯?ð(Ô,¯? 6 2 2 2" xfId="28676"/>
    <cellStyle name="(z*¯_x000f_°(”,¯?À(¢,¯?Ð(°,¯?à(Â,¯?ð(Ô,¯? 6 2 3" xfId="22160"/>
    <cellStyle name="(z*¯_x000f_°(”,¯?À(¢,¯?Ð(°,¯?à(Â,¯?ð(Ô,¯? 6 2 3 2" xfId="32199"/>
    <cellStyle name="(z*¯_x000f_°(”,¯?À(¢,¯?Ð(°,¯?à(Â,¯?ð(Ô,¯? 6 2 4" xfId="26171"/>
    <cellStyle name="(z*¯_x000f_°(”,¯?À(¢,¯?Ð(°,¯?à(Â,¯?ð(Ô,¯? 6 3" xfId="18402"/>
    <cellStyle name="(z*¯_x000f_°(”,¯?À(¢,¯?Ð(°,¯?à(Â,¯?ð(Ô,¯? 6 3 2" xfId="20960"/>
    <cellStyle name="(z*¯_x000f_°(”,¯?À(¢,¯?Ð(°,¯?à(Â,¯?ð(Ô,¯? 6 3 2 2" xfId="31014"/>
    <cellStyle name="(z*¯_x000f_°(”,¯?À(¢,¯?Ð(°,¯?à(Â,¯?ð(Ô,¯? 6 3 3" xfId="30530"/>
    <cellStyle name="(z*¯_x000f_°(”,¯?À(¢,¯?Ð(°,¯?à(Â,¯?ð(Ô,¯? 6 4" xfId="11850"/>
    <cellStyle name="(z*¯_x000f_°(”,¯?À(¢,¯?Ð(°,¯?à(Â,¯?ð(Ô,¯? 6 4 2" xfId="27081"/>
    <cellStyle name="(z*¯_x000f_°(”,¯?À(¢,¯?Ð(°,¯?à(Â,¯?ð(Ô,¯? 6 5" xfId="24377"/>
    <cellStyle name="(z*¯_x000f_°(”,¯?À(¢,¯?Ð(°,¯?à(Â,¯?ð(Ô,¯? 6 5 2" xfId="34413"/>
    <cellStyle name="(z*¯_x000f_°(”,¯?À(¢,¯?Ð(°,¯?à(Â,¯?ð(Ô,¯? 6 6" xfId="24936"/>
    <cellStyle name="(z*¯_x000f_°(”,¯?À(¢,¯?Ð(°,¯?à(Â,¯?ð(Ô,¯? 7" xfId="9277"/>
    <cellStyle name="(z*¯_x000f_°(”,¯?À(¢,¯?Ð(°,¯?à(Â,¯?ð(Ô,¯? 7 2" xfId="10831"/>
    <cellStyle name="(z*¯_x000f_°(”,¯?À(¢,¯?Ð(°,¯?à(Â,¯?ð(Ô,¯? 7 2 2" xfId="18465"/>
    <cellStyle name="(z*¯_x000f_°(”,¯?À(¢,¯?Ð(°,¯?à(Â,¯?ð(Ô,¯? 7 2 2 2" xfId="30593"/>
    <cellStyle name="(z*¯_x000f_°(”,¯?À(¢,¯?Ð(°,¯?à(Â,¯?ð(Ô,¯? 7 2 3" xfId="13524"/>
    <cellStyle name="(z*¯_x000f_°(”,¯?À(¢,¯?Ð(°,¯?à(Â,¯?ð(Ô,¯? 7 2 3 2" xfId="27765"/>
    <cellStyle name="(z*¯_x000f_°(”,¯?À(¢,¯?Ð(°,¯?à(Â,¯?ð(Ô,¯? 7 2 4" xfId="26916"/>
    <cellStyle name="(z*¯_x000f_°(”,¯?À(¢,¯?Ð(°,¯?à(Â,¯?ð(Ô,¯? 7 3" xfId="13969"/>
    <cellStyle name="(z*¯_x000f_°(”,¯?À(¢,¯?Ð(°,¯?à(Â,¯?ð(Ô,¯? 7 3 2" xfId="28030"/>
    <cellStyle name="(z*¯_x000f_°(”,¯?À(¢,¯?Ð(°,¯?à(Â,¯?ð(Ô,¯? 7 4" xfId="25525"/>
    <cellStyle name="(z*¯_x000f_°(”,¯?À(¢,¯?Ð(°,¯?à(Â,¯?ð(Ô,¯? 8" xfId="18334"/>
    <cellStyle name="(z*¯_x000f_°(”,¯?À(¢,¯?Ð(°,¯?à(Â,¯?ð(Ô,¯? 8 2" xfId="20889"/>
    <cellStyle name="(z*¯_x000f_°(”,¯?À(¢,¯?Ð(°,¯?à(Â,¯?ð(Ô,¯? 8 2 2" xfId="30946"/>
    <cellStyle name="(z*¯_x000f_°(”,¯?À(¢,¯?Ð(°,¯?à(Â,¯?ð(Ô,¯? 8 3" xfId="30462"/>
    <cellStyle name="(z*¯_x000f_°(”,¯?À(¢,¯?Ð(°,¯?à(Â,¯?ð(Ô,¯? 9" xfId="10991"/>
    <cellStyle name="(z*¯_x000f_°(”,¯?À(¢,¯?Ð(°,¯?à(Â,¯?ð(Ô,¯? 9 2" xfId="26992"/>
    <cellStyle name="_x0002_._x0011__x0002_._x001b__x0002_ _x0015_%_x0018__x0001_" xfId="123"/>
    <cellStyle name="??" xfId="124"/>
    <cellStyle name="?? [0.00]_HELPDESK" xfId="125"/>
    <cellStyle name="?? [0]_RESULTS" xfId="126"/>
    <cellStyle name="?? 2" xfId="127"/>
    <cellStyle name="?? 2 2" xfId="3930"/>
    <cellStyle name="?? 2 3" xfId="3931"/>
    <cellStyle name="???? [0.00]_HELPDESK" xfId="128"/>
    <cellStyle name="????????? ???????????? ?????????????????????????????????????????????????????? ???????????? ?????????????????????????? ???????????? ?????????????????????????????????????????????????????? ???????????? ?????????????????????????????????????????????????????? ?" xfId="129"/>
    <cellStyle name="??????????????????????????????? ???????????? ?????????????????????????????????????????????????????? ???????????? ?????????????????????????? ???????????? ?????????????????????????????????????????????????????? ???????????? ??????????????????????????????????" xfId="130"/>
    <cellStyle name="????????????????????????????????????????????????????? ???????????? ?????????????????????????? ???????????? ?????????????????????????????????????????????????????? ???????????? ?????????????????????????????????????????????????????? ???????????? ????????????" xfId="131"/>
    <cellStyle name="???????_PLDT" xfId="132"/>
    <cellStyle name="?????_VERA" xfId="133"/>
    <cellStyle name="????_HELPDESK" xfId="134"/>
    <cellStyle name="???[0]_RESULTS" xfId="135"/>
    <cellStyle name="???_RESULTS" xfId="136"/>
    <cellStyle name="??_10-08" xfId="137"/>
    <cellStyle name="?@" xfId="138"/>
    <cellStyle name="?@ 2" xfId="139"/>
    <cellStyle name="?A" xfId="140"/>
    <cellStyle name="]" xfId="7879"/>
    <cellStyle name="]_x000d__x000a_Width=797_x000d__x000a_Height=554_x000d__x000a__x000d__x000a_[Code]_x000d__x000a_Code0=/nyf50_x000d__x000a_Code1=4500000136_x000d__x000a_Code2=ME23_x000d__x000a_Code3=4500002322_x000d__x000a_Code4=#_x000d__x000a_Code5=MB01_x000d__x000a_" xfId="141"/>
    <cellStyle name="]_x000d__x000a_Width=797_x000d__x000a_Height=554_x000d__x000a__x000d__x000a_[Code]_x000d__x000a_Code0=/nyf50_x000d__x000a_Code1=4500000136_x000d__x000a_Code2=ME23_x000d__x000a_Code3=4500002322_x000d__x000a_Code4=#_x000d__x000a_Code5=MB01_x000d__x000a_ 2" xfId="142"/>
    <cellStyle name="]_x000d__x000a_Width=797_x000d__x000a_Height=554_x000d__x000a__x000d__x000a_[Code]_x000d__x000a_Code0=/nyf50_x000d__x000a_Code1=4500000136_x000d__x000a_Code2=ME23_x000d__x000a_Code3=4500002322_x000d__x000a_Code4=#_x000d__x000a_Code5=MB01_x000d__x000a_ 2 2" xfId="143"/>
    <cellStyle name="]_x000d__x000a_Width=797_x000d__x000a_Height=554_x000d__x000a__x000d__x000a_[Code]_x000d__x000a_Code0=/nyf50_x000d__x000a_Code1=4500000136_x000d__x000a_Code2=ME23_x000d__x000a_Code3=4500002322_x000d__x000a_Code4=#_x000d__x000a_Code5=MB01_x000d__x000a__47CR3" xfId="14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3833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" xfId="3834"/>
    <cellStyle name="]_x005f_x000d_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 2 2" xfId="7880"/>
    <cellStyle name="_ heading$" xfId="145"/>
    <cellStyle name="_ heading$ 2" xfId="146"/>
    <cellStyle name="_ heading%" xfId="147"/>
    <cellStyle name="_ heading% 2" xfId="148"/>
    <cellStyle name="_ heading£" xfId="149"/>
    <cellStyle name="_ heading£ 2" xfId="150"/>
    <cellStyle name="_ heading¥" xfId="151"/>
    <cellStyle name="_ heading¥ 2" xfId="152"/>
    <cellStyle name="_ heading€" xfId="153"/>
    <cellStyle name="_ heading€ 2" xfId="154"/>
    <cellStyle name="_ headingx" xfId="155"/>
    <cellStyle name="_ headingx 2" xfId="156"/>
    <cellStyle name="_%(SignOnly)" xfId="157"/>
    <cellStyle name="_%(SignOnly) 2" xfId="158"/>
    <cellStyle name="_%(SignSpaceOnly)" xfId="159"/>
    <cellStyle name="_%(SignSpaceOnly) 2" xfId="160"/>
    <cellStyle name="_[4space$]" xfId="161"/>
    <cellStyle name="_[4space$] 2" xfId="162"/>
    <cellStyle name="_0.0[1space]" xfId="163"/>
    <cellStyle name="_0.0[1space] 2" xfId="164"/>
    <cellStyle name="_0.0[2space]" xfId="165"/>
    <cellStyle name="_0.0[2space] 2" xfId="166"/>
    <cellStyle name="_0.0[3space]" xfId="167"/>
    <cellStyle name="_0.0[3space] 2" xfId="168"/>
    <cellStyle name="_0.0[4space%2]" xfId="169"/>
    <cellStyle name="_0.0[4space]" xfId="170"/>
    <cellStyle name="_0.0[4space] 2" xfId="171"/>
    <cellStyle name="_0.00[1space]" xfId="172"/>
    <cellStyle name="_0.00[1space] 2" xfId="173"/>
    <cellStyle name="_0.00[2space]" xfId="174"/>
    <cellStyle name="_0.00[2space] 2" xfId="175"/>
    <cellStyle name="_0.00[3space]" xfId="176"/>
    <cellStyle name="_0.00[3space] 2" xfId="177"/>
    <cellStyle name="_0.00[4space]" xfId="178"/>
    <cellStyle name="_0.00[4space] 2" xfId="179"/>
    <cellStyle name="_0[1space]" xfId="180"/>
    <cellStyle name="_0[1space] 2" xfId="181"/>
    <cellStyle name="_0[2space]" xfId="182"/>
    <cellStyle name="_0[2space] 2" xfId="183"/>
    <cellStyle name="_0[3space]" xfId="184"/>
    <cellStyle name="_0[3space] 2" xfId="185"/>
    <cellStyle name="_0[4space%]" xfId="186"/>
    <cellStyle name="_0[4space%] 2" xfId="187"/>
    <cellStyle name="_0[4space]" xfId="188"/>
    <cellStyle name="_0[4space] 2" xfId="189"/>
    <cellStyle name="_050526" xfId="190"/>
    <cellStyle name="_0802~Belgrave" xfId="191"/>
    <cellStyle name="_14457 - GBS Drawn" xfId="192"/>
    <cellStyle name="_2 Inc" xfId="193"/>
    <cellStyle name="_2.1 Reclassifications" xfId="194"/>
    <cellStyle name="_20 InvAJV 3" xfId="195"/>
    <cellStyle name="_2000 Plan Form" xfId="196"/>
    <cellStyle name="_2000 Plan Form 2" xfId="3932"/>
    <cellStyle name="_2000 Plan Form 3" xfId="3933"/>
    <cellStyle name="_2000 Plan Form 4" xfId="3934"/>
    <cellStyle name="_2000 Plan Form_02 Del E Webb Medical Plaza" xfId="197"/>
    <cellStyle name="_2000 Plan Form_02 Del E Webb Medical Plaza 2" xfId="198"/>
    <cellStyle name="_2000 Plan Form_02 Del E Webb Medical Plaza 2 2" xfId="3935"/>
    <cellStyle name="_2000 Plan Form_02 Del E Webb Medical Plaza 2 3" xfId="3936"/>
    <cellStyle name="_2000 Plan Form_02 Del E Webb Medical Plaza 2 4" xfId="3937"/>
    <cellStyle name="_2000 Plan Form_02 Del E Webb Medical Plaza 3" xfId="3938"/>
    <cellStyle name="_2000 Plan Form_02 Del E Webb Medical Plaza 4" xfId="3939"/>
    <cellStyle name="_2000 Plan Form_02 Del E Webb Medical Plaza 5" xfId="3940"/>
    <cellStyle name="_2000 Plan Form_1" xfId="199"/>
    <cellStyle name="_2000 Plan Form_1 2" xfId="3941"/>
    <cellStyle name="_2000 Plan Form_1 3" xfId="3942"/>
    <cellStyle name="_2000 Plan Form_1 4" xfId="3943"/>
    <cellStyle name="_2000 Plan Form_1_2000 Plan Form1" xfId="200"/>
    <cellStyle name="_2000 Plan Form_1_2000 Plan Form1 2" xfId="3944"/>
    <cellStyle name="_2000 Plan Form_1_2000 Plan Form1 3" xfId="3945"/>
    <cellStyle name="_2000 Plan Form_1_2000 Plan Form1 4" xfId="3946"/>
    <cellStyle name="_2000 Plan Form_1_2000 Plan Form1_02 Del E Webb Medical Plaza" xfId="201"/>
    <cellStyle name="_2000 Plan Form_1_2000 Plan Form1_02 Del E Webb Medical Plaza 2" xfId="202"/>
    <cellStyle name="_2000 Plan Form_1_2000 Plan Form1_02 Del E Webb Medical Plaza 2 2" xfId="3947"/>
    <cellStyle name="_2000 Plan Form_1_2000 Plan Form1_02 Del E Webb Medical Plaza 2 3" xfId="3948"/>
    <cellStyle name="_2000 Plan Form_1_2000 Plan Form1_02 Del E Webb Medical Plaza 2 4" xfId="3949"/>
    <cellStyle name="_2000 Plan Form_1_2000 Plan Form1_02 Del E Webb Medical Plaza 3" xfId="3950"/>
    <cellStyle name="_2000 Plan Form_1_2000 Plan Form1_02 Del E Webb Medical Plaza 4" xfId="3951"/>
    <cellStyle name="_2000 Plan Form_1_2000 Plan Form1_02 Del E Webb Medical Plaza 5" xfId="3952"/>
    <cellStyle name="_2000 Plan Form_1_2000 Plan Form1_15 Hawaiian Village PPA" xfId="203"/>
    <cellStyle name="_2000 Plan Form_1_2000 Plan Form1_15 Hawaiian Village PPA 2" xfId="204"/>
    <cellStyle name="_2000 Plan Form_1_2000 Plan Form1_15 Hawaiian Village PPA 2 2" xfId="3953"/>
    <cellStyle name="_2000 Plan Form_1_2000 Plan Form1_15 Hawaiian Village PPA 2 3" xfId="3954"/>
    <cellStyle name="_2000 Plan Form_1_2000 Plan Form1_15 Hawaiian Village PPA 2 4" xfId="3955"/>
    <cellStyle name="_2000 Plan Form_1_2000 Plan Form1_15 Hawaiian Village PPA 3" xfId="3956"/>
    <cellStyle name="_2000 Plan Form_1_2000 Plan Form1_15 Hawaiian Village PPA 4" xfId="3957"/>
    <cellStyle name="_2000 Plan Form_1_2000 Plan Form1_15 Hawaiian Village PPA 5" xfId="3958"/>
    <cellStyle name="_2000 Plan Form_1_2000 Plan Form1_Exhibit B" xfId="205"/>
    <cellStyle name="_2000 Plan Form_1_2000 Plan Form1_Exhibit B 2" xfId="206"/>
    <cellStyle name="_2000 Plan Form_1_2000 Plan Form1_Exhibit B 2 2" xfId="3959"/>
    <cellStyle name="_2000 Plan Form_1_2000 Plan Form1_Exhibit B 2 3" xfId="3960"/>
    <cellStyle name="_2000 Plan Form_1_2000 Plan Form1_Exhibit B 2 4" xfId="3961"/>
    <cellStyle name="_2000 Plan Form_1_2000 Plan Form1_Exhibit B 3" xfId="3962"/>
    <cellStyle name="_2000 Plan Form_1_2000 Plan Form1_Exhibit B 4" xfId="3963"/>
    <cellStyle name="_2000 Plan Form_1_2000 Plan Form1_Exhibit B 5" xfId="3964"/>
    <cellStyle name="_2000 Plan Form_1_Vectant 3-13-02" xfId="207"/>
    <cellStyle name="_2000 Plan Form_1_Vectant 3-13-02 2" xfId="3965"/>
    <cellStyle name="_2000 Plan Form_1_Vectant 3-13-02 3" xfId="3966"/>
    <cellStyle name="_2000 Plan Form_1_Vectant 3-13-02 4" xfId="3967"/>
    <cellStyle name="_2000 Plan Form_1_管理本部" xfId="208"/>
    <cellStyle name="_2000 Plan Form_1_管理本部 2" xfId="3968"/>
    <cellStyle name="_2000 Plan Form_1_管理本部 3" xfId="3969"/>
    <cellStyle name="_2000 Plan Form_1_管理本部 4" xfId="3970"/>
    <cellStyle name="_2000 Plan Form_1_管理本部_02 Del E Webb Medical Plaza" xfId="209"/>
    <cellStyle name="_2000 Plan Form_1_管理本部_02 Del E Webb Medical Plaza 2" xfId="210"/>
    <cellStyle name="_2000 Plan Form_1_管理本部_02 Del E Webb Medical Plaza 2 2" xfId="3971"/>
    <cellStyle name="_2000 Plan Form_1_管理本部_02 Del E Webb Medical Plaza 2 3" xfId="3972"/>
    <cellStyle name="_2000 Plan Form_1_管理本部_02 Del E Webb Medical Plaza 2 4" xfId="3973"/>
    <cellStyle name="_2000 Plan Form_1_管理本部_02 Del E Webb Medical Plaza 3" xfId="3974"/>
    <cellStyle name="_2000 Plan Form_1_管理本部_02 Del E Webb Medical Plaza 4" xfId="3975"/>
    <cellStyle name="_2000 Plan Form_1_管理本部_02 Del E Webb Medical Plaza 5" xfId="3976"/>
    <cellStyle name="_2000 Plan Form_1_管理本部_15 Hawaiian Village PPA" xfId="211"/>
    <cellStyle name="_2000 Plan Form_1_管理本部_15 Hawaiian Village PPA 2" xfId="212"/>
    <cellStyle name="_2000 Plan Form_1_管理本部_15 Hawaiian Village PPA 2 2" xfId="3977"/>
    <cellStyle name="_2000 Plan Form_1_管理本部_15 Hawaiian Village PPA 2 3" xfId="3978"/>
    <cellStyle name="_2000 Plan Form_1_管理本部_15 Hawaiian Village PPA 2 4" xfId="3979"/>
    <cellStyle name="_2000 Plan Form_1_管理本部_15 Hawaiian Village PPA 3" xfId="3980"/>
    <cellStyle name="_2000 Plan Form_1_管理本部_15 Hawaiian Village PPA 4" xfId="3981"/>
    <cellStyle name="_2000 Plan Form_1_管理本部_15 Hawaiian Village PPA 5" xfId="3982"/>
    <cellStyle name="_2000 Plan Form_1_管理本部_Exhibit B" xfId="213"/>
    <cellStyle name="_2000 Plan Form_1_管理本部_Exhibit B 2" xfId="214"/>
    <cellStyle name="_2000 Plan Form_1_管理本部_Exhibit B 2 2" xfId="3983"/>
    <cellStyle name="_2000 Plan Form_1_管理本部_Exhibit B 2 3" xfId="3984"/>
    <cellStyle name="_2000 Plan Form_1_管理本部_Exhibit B 2 4" xfId="3985"/>
    <cellStyle name="_2000 Plan Form_1_管理本部_Exhibit B 3" xfId="3986"/>
    <cellStyle name="_2000 Plan Form_1_管理本部_Exhibit B 4" xfId="3987"/>
    <cellStyle name="_2000 Plan Form_1_管理本部_Exhibit B 5" xfId="3988"/>
    <cellStyle name="_2000 Plan Form_1_経費合計" xfId="215"/>
    <cellStyle name="_2000 Plan Form_1_経費合計 2" xfId="3989"/>
    <cellStyle name="_2000 Plan Form_1_経費合計 3" xfId="3990"/>
    <cellStyle name="_2000 Plan Form_1_経費合計 4" xfId="3991"/>
    <cellStyle name="_2000 Plan Form_1_経費合計_Vectant 3-13-02" xfId="216"/>
    <cellStyle name="_2000 Plan Form_1_経費合計_Vectant 3-13-02 2" xfId="3992"/>
    <cellStyle name="_2000 Plan Form_1_経費合計_Vectant 3-13-02 3" xfId="3993"/>
    <cellStyle name="_2000 Plan Form_1_経費合計_Vectant 3-13-02 4" xfId="3994"/>
    <cellStyle name="_2000 Plan Form_1_線路" xfId="217"/>
    <cellStyle name="_2000 Plan Form_1_線路 2" xfId="3995"/>
    <cellStyle name="_2000 Plan Form_1_線路 3" xfId="3996"/>
    <cellStyle name="_2000 Plan Form_1_線路 4" xfId="3997"/>
    <cellStyle name="_2000 Plan Form_1_線路_02 Del E Webb Medical Plaza" xfId="218"/>
    <cellStyle name="_2000 Plan Form_1_線路_02 Del E Webb Medical Plaza 2" xfId="219"/>
    <cellStyle name="_2000 Plan Form_1_線路_02 Del E Webb Medical Plaza 2 2" xfId="3998"/>
    <cellStyle name="_2000 Plan Form_1_線路_02 Del E Webb Medical Plaza 2 3" xfId="3999"/>
    <cellStyle name="_2000 Plan Form_1_線路_02 Del E Webb Medical Plaza 2 4" xfId="4000"/>
    <cellStyle name="_2000 Plan Form_1_線路_02 Del E Webb Medical Plaza 3" xfId="4001"/>
    <cellStyle name="_2000 Plan Form_1_線路_02 Del E Webb Medical Plaza 4" xfId="4002"/>
    <cellStyle name="_2000 Plan Form_1_線路_02 Del E Webb Medical Plaza 5" xfId="4003"/>
    <cellStyle name="_2000 Plan Form_1_線路_15 Hawaiian Village PPA" xfId="220"/>
    <cellStyle name="_2000 Plan Form_1_線路_15 Hawaiian Village PPA 2" xfId="221"/>
    <cellStyle name="_2000 Plan Form_1_線路_15 Hawaiian Village PPA 2 2" xfId="4004"/>
    <cellStyle name="_2000 Plan Form_1_線路_15 Hawaiian Village PPA 2 3" xfId="4005"/>
    <cellStyle name="_2000 Plan Form_1_線路_15 Hawaiian Village PPA 2 4" xfId="4006"/>
    <cellStyle name="_2000 Plan Form_1_線路_15 Hawaiian Village PPA 3" xfId="4007"/>
    <cellStyle name="_2000 Plan Form_1_線路_15 Hawaiian Village PPA 4" xfId="4008"/>
    <cellStyle name="_2000 Plan Form_1_線路_15 Hawaiian Village PPA 5" xfId="4009"/>
    <cellStyle name="_2000 Plan Form_1_線路_Exhibit B" xfId="222"/>
    <cellStyle name="_2000 Plan Form_1_線路_Exhibit B 2" xfId="223"/>
    <cellStyle name="_2000 Plan Form_1_線路_Exhibit B 2 2" xfId="4010"/>
    <cellStyle name="_2000 Plan Form_1_線路_Exhibit B 2 3" xfId="4011"/>
    <cellStyle name="_2000 Plan Form_1_線路_Exhibit B 2 4" xfId="4012"/>
    <cellStyle name="_2000 Plan Form_1_線路_Exhibit B 3" xfId="4013"/>
    <cellStyle name="_2000 Plan Form_1_線路_Exhibit B 4" xfId="4014"/>
    <cellStyle name="_2000 Plan Form_1_線路_Exhibit B 5" xfId="4015"/>
    <cellStyle name="_2000 Plan Form_15 Hawaiian Village PPA" xfId="224"/>
    <cellStyle name="_2000 Plan Form_15 Hawaiian Village PPA 2" xfId="225"/>
    <cellStyle name="_2000 Plan Form_15 Hawaiian Village PPA 2 2" xfId="4016"/>
    <cellStyle name="_2000 Plan Form_15 Hawaiian Village PPA 2 3" xfId="4017"/>
    <cellStyle name="_2000 Plan Form_15 Hawaiian Village PPA 2 4" xfId="4018"/>
    <cellStyle name="_2000 Plan Form_15 Hawaiian Village PPA 3" xfId="4019"/>
    <cellStyle name="_2000 Plan Form_15 Hawaiian Village PPA 4" xfId="4020"/>
    <cellStyle name="_2000 Plan Form_15 Hawaiian Village PPA 5" xfId="4021"/>
    <cellStyle name="_2000 Plan Form_2" xfId="226"/>
    <cellStyle name="_2000 Plan Form_2_15 Hawaiian Village PPA" xfId="227"/>
    <cellStyle name="_2000 Plan Form_2_2000 Plan Form1" xfId="228"/>
    <cellStyle name="_2000 Plan Form_2_2000 Plan Form1 2" xfId="4022"/>
    <cellStyle name="_2000 Plan Form_2_2000 Plan Form1 3" xfId="4023"/>
    <cellStyle name="_2000 Plan Form_2_2000 Plan Form1 4" xfId="4024"/>
    <cellStyle name="_2000 Plan Form_2_Exhibit B" xfId="229"/>
    <cellStyle name="_2000 Plan Form_2_管理本部" xfId="230"/>
    <cellStyle name="_2000 Plan Form_2_管理本部 2" xfId="4025"/>
    <cellStyle name="_2000 Plan Form_2_管理本部 3" xfId="4026"/>
    <cellStyle name="_2000 Plan Form_2_管理本部 4" xfId="4027"/>
    <cellStyle name="_2000 Plan Form_2_経費合計" xfId="231"/>
    <cellStyle name="_2000 Plan Form_2_経費合計_15 Hawaiian Village PPA" xfId="232"/>
    <cellStyle name="_2000 Plan Form_2_経費合計_Exhibit B" xfId="233"/>
    <cellStyle name="_2000 Plan Form_2_線路" xfId="234"/>
    <cellStyle name="_2000 Plan Form_2_線路 2" xfId="4028"/>
    <cellStyle name="_2000 Plan Form_2_線路 3" xfId="4029"/>
    <cellStyle name="_2000 Plan Form_2_線路 4" xfId="4030"/>
    <cellStyle name="_2000 Plan Form_2000 Plan Form1" xfId="235"/>
    <cellStyle name="_2000 Plan Form_2000 Plan Form1 2" xfId="4031"/>
    <cellStyle name="_2000 Plan Form_2000 Plan Form1 3" xfId="4032"/>
    <cellStyle name="_2000 Plan Form_2000 Plan Form1 4" xfId="4033"/>
    <cellStyle name="_2000 Plan Form_2000 Plan Form1_02 Del E Webb Medical Plaza" xfId="236"/>
    <cellStyle name="_2000 Plan Form_2000 Plan Form1_02 Del E Webb Medical Plaza 2" xfId="237"/>
    <cellStyle name="_2000 Plan Form_2000 Plan Form1_02 Del E Webb Medical Plaza 2 2" xfId="4034"/>
    <cellStyle name="_2000 Plan Form_2000 Plan Form1_02 Del E Webb Medical Plaza 2 3" xfId="4035"/>
    <cellStyle name="_2000 Plan Form_2000 Plan Form1_02 Del E Webb Medical Plaza 2 4" xfId="4036"/>
    <cellStyle name="_2000 Plan Form_2000 Plan Form1_02 Del E Webb Medical Plaza 3" xfId="4037"/>
    <cellStyle name="_2000 Plan Form_2000 Plan Form1_02 Del E Webb Medical Plaza 4" xfId="4038"/>
    <cellStyle name="_2000 Plan Form_2000 Plan Form1_02 Del E Webb Medical Plaza 5" xfId="4039"/>
    <cellStyle name="_2000 Plan Form_2000 Plan Form1_15 Hawaiian Village PPA" xfId="238"/>
    <cellStyle name="_2000 Plan Form_2000 Plan Form1_15 Hawaiian Village PPA 2" xfId="239"/>
    <cellStyle name="_2000 Plan Form_2000 Plan Form1_15 Hawaiian Village PPA 2 2" xfId="4040"/>
    <cellStyle name="_2000 Plan Form_2000 Plan Form1_15 Hawaiian Village PPA 2 3" xfId="4041"/>
    <cellStyle name="_2000 Plan Form_2000 Plan Form1_15 Hawaiian Village PPA 2 4" xfId="4042"/>
    <cellStyle name="_2000 Plan Form_2000 Plan Form1_15 Hawaiian Village PPA 3" xfId="4043"/>
    <cellStyle name="_2000 Plan Form_2000 Plan Form1_15 Hawaiian Village PPA 4" xfId="4044"/>
    <cellStyle name="_2000 Plan Form_2000 Plan Form1_15 Hawaiian Village PPA 5" xfId="4045"/>
    <cellStyle name="_2000 Plan Form_2000 Plan Form1_Exhibit B" xfId="240"/>
    <cellStyle name="_2000 Plan Form_2000 Plan Form1_Exhibit B 2" xfId="241"/>
    <cellStyle name="_2000 Plan Form_2000 Plan Form1_Exhibit B 2 2" xfId="4046"/>
    <cellStyle name="_2000 Plan Form_2000 Plan Form1_Exhibit B 2 3" xfId="4047"/>
    <cellStyle name="_2000 Plan Form_2000 Plan Form1_Exhibit B 2 4" xfId="4048"/>
    <cellStyle name="_2000 Plan Form_2000 Plan Form1_Exhibit B 3" xfId="4049"/>
    <cellStyle name="_2000 Plan Form_2000 Plan Form1_Exhibit B 4" xfId="4050"/>
    <cellStyle name="_2000 Plan Form_2000 Plan Form1_Exhibit B 5" xfId="4051"/>
    <cellStyle name="_2000 Plan Form_3" xfId="242"/>
    <cellStyle name="_2000 Plan Form_3 2" xfId="4052"/>
    <cellStyle name="_2000 Plan Form_3 3" xfId="4053"/>
    <cellStyle name="_2000 Plan Form_3 4" xfId="4054"/>
    <cellStyle name="_2000 Plan Form_3_2000 Plan Form1" xfId="243"/>
    <cellStyle name="_2000 Plan Form_3_2000 Plan Form1 2" xfId="4055"/>
    <cellStyle name="_2000 Plan Form_3_2000 Plan Form1 3" xfId="4056"/>
    <cellStyle name="_2000 Plan Form_3_2000 Plan Form1 4" xfId="4057"/>
    <cellStyle name="_2000 Plan Form_3_2000 Plan Form1_Vectant 3-13-02" xfId="244"/>
    <cellStyle name="_2000 Plan Form_3_2000 Plan Form1_Vectant 3-13-02 2" xfId="4058"/>
    <cellStyle name="_2000 Plan Form_3_2000 Plan Form1_Vectant 3-13-02 3" xfId="4059"/>
    <cellStyle name="_2000 Plan Form_3_2000 Plan Form1_Vectant 3-13-02 4" xfId="4060"/>
    <cellStyle name="_2000 Plan Form_3_管理本部" xfId="245"/>
    <cellStyle name="_2000 Plan Form_3_管理本部 2" xfId="4061"/>
    <cellStyle name="_2000 Plan Form_3_管理本部 3" xfId="4062"/>
    <cellStyle name="_2000 Plan Form_3_管理本部 4" xfId="4063"/>
    <cellStyle name="_2000 Plan Form_3_管理本部_Vectant 3-13-02" xfId="246"/>
    <cellStyle name="_2000 Plan Form_3_管理本部_Vectant 3-13-02 2" xfId="4064"/>
    <cellStyle name="_2000 Plan Form_3_管理本部_Vectant 3-13-02 3" xfId="4065"/>
    <cellStyle name="_2000 Plan Form_3_管理本部_Vectant 3-13-02 4" xfId="4066"/>
    <cellStyle name="_2000 Plan Form_3_経費合計" xfId="247"/>
    <cellStyle name="_2000 Plan Form_3_経費合計 2" xfId="4067"/>
    <cellStyle name="_2000 Plan Form_3_経費合計 3" xfId="4068"/>
    <cellStyle name="_2000 Plan Form_3_経費合計 4" xfId="4069"/>
    <cellStyle name="_2000 Plan Form_3_線路" xfId="248"/>
    <cellStyle name="_2000 Plan Form_3_線路 2" xfId="4070"/>
    <cellStyle name="_2000 Plan Form_3_線路 3" xfId="4071"/>
    <cellStyle name="_2000 Plan Form_3_線路 4" xfId="4072"/>
    <cellStyle name="_2000 Plan Form_3_線路_Vectant 3-13-02" xfId="249"/>
    <cellStyle name="_2000 Plan Form_3_線路_Vectant 3-13-02 2" xfId="4073"/>
    <cellStyle name="_2000 Plan Form_3_線路_Vectant 3-13-02 3" xfId="4074"/>
    <cellStyle name="_2000 Plan Form_3_線路_Vectant 3-13-02 4" xfId="4075"/>
    <cellStyle name="_2000 Plan Form_4" xfId="250"/>
    <cellStyle name="_2000 Plan Form_4 2" xfId="4076"/>
    <cellStyle name="_2000 Plan Form_4 3" xfId="4077"/>
    <cellStyle name="_2000 Plan Form_4 4" xfId="4078"/>
    <cellStyle name="_2000 Plan Form_4_2000 Plan Form1" xfId="251"/>
    <cellStyle name="_2000 Plan Form_4_2000 Plan Form1 2" xfId="4079"/>
    <cellStyle name="_2000 Plan Form_4_2000 Plan Form1 3" xfId="4080"/>
    <cellStyle name="_2000 Plan Form_4_2000 Plan Form1 4" xfId="4081"/>
    <cellStyle name="_2000 Plan Form_4_2000 Plan Form1_02 Del E Webb Medical Plaza" xfId="252"/>
    <cellStyle name="_2000 Plan Form_4_2000 Plan Form1_02 Del E Webb Medical Plaza 2" xfId="4082"/>
    <cellStyle name="_2000 Plan Form_4_2000 Plan Form1_02 Del E Webb Medical Plaza 3" xfId="4083"/>
    <cellStyle name="_2000 Plan Form_4_2000 Plan Form1_02 Del E Webb Medical Plaza 4" xfId="4084"/>
    <cellStyle name="_2000 Plan Form_4_2000 Plan Form1_15 Hawaiian Village PPA" xfId="253"/>
    <cellStyle name="_2000 Plan Form_4_2000 Plan Form1_15 Hawaiian Village PPA 2" xfId="4085"/>
    <cellStyle name="_2000 Plan Form_4_2000 Plan Form1_15 Hawaiian Village PPA 3" xfId="4086"/>
    <cellStyle name="_2000 Plan Form_4_2000 Plan Form1_15 Hawaiian Village PPA 4" xfId="4087"/>
    <cellStyle name="_2000 Plan Form_4_2000 Plan Form1_Exhibit B" xfId="254"/>
    <cellStyle name="_2000 Plan Form_4_2000 Plan Form1_Exhibit B 2" xfId="4088"/>
    <cellStyle name="_2000 Plan Form_4_2000 Plan Form1_Exhibit B 3" xfId="4089"/>
    <cellStyle name="_2000 Plan Form_4_2000 Plan Form1_Exhibit B 4" xfId="4090"/>
    <cellStyle name="_2000 Plan Form_4_管理本部" xfId="255"/>
    <cellStyle name="_2000 Plan Form_4_管理本部 2" xfId="4091"/>
    <cellStyle name="_2000 Plan Form_4_管理本部 3" xfId="4092"/>
    <cellStyle name="_2000 Plan Form_4_管理本部 4" xfId="4093"/>
    <cellStyle name="_2000 Plan Form_4_管理本部_02 Del E Webb Medical Plaza" xfId="256"/>
    <cellStyle name="_2000 Plan Form_4_管理本部_02 Del E Webb Medical Plaza 2" xfId="4094"/>
    <cellStyle name="_2000 Plan Form_4_管理本部_02 Del E Webb Medical Plaza 3" xfId="4095"/>
    <cellStyle name="_2000 Plan Form_4_管理本部_02 Del E Webb Medical Plaza 4" xfId="4096"/>
    <cellStyle name="_2000 Plan Form_4_管理本部_15 Hawaiian Village PPA" xfId="257"/>
    <cellStyle name="_2000 Plan Form_4_管理本部_15 Hawaiian Village PPA 2" xfId="4097"/>
    <cellStyle name="_2000 Plan Form_4_管理本部_15 Hawaiian Village PPA 3" xfId="4098"/>
    <cellStyle name="_2000 Plan Form_4_管理本部_15 Hawaiian Village PPA 4" xfId="4099"/>
    <cellStyle name="_2000 Plan Form_4_管理本部_Exhibit B" xfId="258"/>
    <cellStyle name="_2000 Plan Form_4_管理本部_Exhibit B 2" xfId="4100"/>
    <cellStyle name="_2000 Plan Form_4_管理本部_Exhibit B 3" xfId="4101"/>
    <cellStyle name="_2000 Plan Form_4_管理本部_Exhibit B 4" xfId="4102"/>
    <cellStyle name="_2000 Plan Form_4_経費合計" xfId="259"/>
    <cellStyle name="_2000 Plan Form_4_経費合計 2" xfId="4103"/>
    <cellStyle name="_2000 Plan Form_4_経費合計 3" xfId="4104"/>
    <cellStyle name="_2000 Plan Form_4_経費合計 4" xfId="4105"/>
    <cellStyle name="_2000 Plan Form_4_線路" xfId="260"/>
    <cellStyle name="_2000 Plan Form_4_線路 2" xfId="4106"/>
    <cellStyle name="_2000 Plan Form_4_線路 3" xfId="4107"/>
    <cellStyle name="_2000 Plan Form_4_線路 4" xfId="4108"/>
    <cellStyle name="_2000 Plan Form_4_線路_02 Del E Webb Medical Plaza" xfId="261"/>
    <cellStyle name="_2000 Plan Form_4_線路_02 Del E Webb Medical Plaza 2" xfId="4109"/>
    <cellStyle name="_2000 Plan Form_4_線路_02 Del E Webb Medical Plaza 3" xfId="4110"/>
    <cellStyle name="_2000 Plan Form_4_線路_02 Del E Webb Medical Plaza 4" xfId="4111"/>
    <cellStyle name="_2000 Plan Form_4_線路_15 Hawaiian Village PPA" xfId="262"/>
    <cellStyle name="_2000 Plan Form_4_線路_15 Hawaiian Village PPA 2" xfId="4112"/>
    <cellStyle name="_2000 Plan Form_4_線路_15 Hawaiian Village PPA 3" xfId="4113"/>
    <cellStyle name="_2000 Plan Form_4_線路_15 Hawaiian Village PPA 4" xfId="4114"/>
    <cellStyle name="_2000 Plan Form_4_線路_Exhibit B" xfId="263"/>
    <cellStyle name="_2000 Plan Form_4_線路_Exhibit B 2" xfId="4115"/>
    <cellStyle name="_2000 Plan Form_4_線路_Exhibit B 3" xfId="4116"/>
    <cellStyle name="_2000 Plan Form_4_線路_Exhibit B 4" xfId="4117"/>
    <cellStyle name="_2000 Plan Form_5" xfId="264"/>
    <cellStyle name="_2000 Plan Form_5 2" xfId="4118"/>
    <cellStyle name="_2000 Plan Form_5 3" xfId="4119"/>
    <cellStyle name="_2000 Plan Form_5 4" xfId="4120"/>
    <cellStyle name="_2000 Plan Form_5_02 Del E Webb Medical Plaza" xfId="265"/>
    <cellStyle name="_2000 Plan Form_5_02 Del E Webb Medical Plaza 2" xfId="266"/>
    <cellStyle name="_2000 Plan Form_5_02 Del E Webb Medical Plaza 2 2" xfId="4121"/>
    <cellStyle name="_2000 Plan Form_5_02 Del E Webb Medical Plaza 2 3" xfId="4122"/>
    <cellStyle name="_2000 Plan Form_5_02 Del E Webb Medical Plaza 2 4" xfId="4123"/>
    <cellStyle name="_2000 Plan Form_5_02 Del E Webb Medical Plaza 3" xfId="4124"/>
    <cellStyle name="_2000 Plan Form_5_02 Del E Webb Medical Plaza 4" xfId="4125"/>
    <cellStyle name="_2000 Plan Form_5_02 Del E Webb Medical Plaza 5" xfId="4126"/>
    <cellStyle name="_2000 Plan Form_5_15 Hawaiian Village PPA" xfId="267"/>
    <cellStyle name="_2000 Plan Form_5_15 Hawaiian Village PPA 2" xfId="268"/>
    <cellStyle name="_2000 Plan Form_5_15 Hawaiian Village PPA 2 2" xfId="4127"/>
    <cellStyle name="_2000 Plan Form_5_15 Hawaiian Village PPA 2 3" xfId="4128"/>
    <cellStyle name="_2000 Plan Form_5_15 Hawaiian Village PPA 2 4" xfId="4129"/>
    <cellStyle name="_2000 Plan Form_5_15 Hawaiian Village PPA 3" xfId="4130"/>
    <cellStyle name="_2000 Plan Form_5_15 Hawaiian Village PPA 4" xfId="4131"/>
    <cellStyle name="_2000 Plan Form_5_15 Hawaiian Village PPA 5" xfId="4132"/>
    <cellStyle name="_2000 Plan Form_5_2000 Plan Form1" xfId="269"/>
    <cellStyle name="_2000 Plan Form_5_2000 Plan Form1_15 Hawaiian Village PPA" xfId="270"/>
    <cellStyle name="_2000 Plan Form_5_2000 Plan Form1_Exhibit B" xfId="271"/>
    <cellStyle name="_2000 Plan Form_5_Exhibit B" xfId="272"/>
    <cellStyle name="_2000 Plan Form_5_Exhibit B 2" xfId="273"/>
    <cellStyle name="_2000 Plan Form_5_Exhibit B 2 2" xfId="4133"/>
    <cellStyle name="_2000 Plan Form_5_Exhibit B 2 3" xfId="4134"/>
    <cellStyle name="_2000 Plan Form_5_Exhibit B 2 4" xfId="4135"/>
    <cellStyle name="_2000 Plan Form_5_Exhibit B 3" xfId="4136"/>
    <cellStyle name="_2000 Plan Form_5_Exhibit B 4" xfId="4137"/>
    <cellStyle name="_2000 Plan Form_5_Exhibit B 5" xfId="4138"/>
    <cellStyle name="_2000 Plan Form_5_管理本部" xfId="274"/>
    <cellStyle name="_2000 Plan Form_5_管理本部_15 Hawaiian Village PPA" xfId="275"/>
    <cellStyle name="_2000 Plan Form_5_管理本部_Exhibit B" xfId="276"/>
    <cellStyle name="_2000 Plan Form_5_経費合計" xfId="277"/>
    <cellStyle name="_2000 Plan Form_5_経費合計 2" xfId="4139"/>
    <cellStyle name="_2000 Plan Form_5_経費合計 3" xfId="4140"/>
    <cellStyle name="_2000 Plan Form_5_経費合計 4" xfId="4141"/>
    <cellStyle name="_2000 Plan Form_5_経費合計_02 Del E Webb Medical Plaza" xfId="278"/>
    <cellStyle name="_2000 Plan Form_5_経費合計_02 Del E Webb Medical Plaza 2" xfId="279"/>
    <cellStyle name="_2000 Plan Form_5_経費合計_02 Del E Webb Medical Plaza 2 2" xfId="4142"/>
    <cellStyle name="_2000 Plan Form_5_経費合計_02 Del E Webb Medical Plaza 2 3" xfId="4143"/>
    <cellStyle name="_2000 Plan Form_5_経費合計_02 Del E Webb Medical Plaza 2 4" xfId="4144"/>
    <cellStyle name="_2000 Plan Form_5_経費合計_02 Del E Webb Medical Plaza 3" xfId="4145"/>
    <cellStyle name="_2000 Plan Form_5_経費合計_02 Del E Webb Medical Plaza 4" xfId="4146"/>
    <cellStyle name="_2000 Plan Form_5_経費合計_02 Del E Webb Medical Plaza 5" xfId="4147"/>
    <cellStyle name="_2000 Plan Form_5_経費合計_15 Hawaiian Village PPA" xfId="280"/>
    <cellStyle name="_2000 Plan Form_5_経費合計_15 Hawaiian Village PPA 2" xfId="281"/>
    <cellStyle name="_2000 Plan Form_5_経費合計_15 Hawaiian Village PPA 2 2" xfId="4148"/>
    <cellStyle name="_2000 Plan Form_5_経費合計_15 Hawaiian Village PPA 2 3" xfId="4149"/>
    <cellStyle name="_2000 Plan Form_5_経費合計_15 Hawaiian Village PPA 2 4" xfId="4150"/>
    <cellStyle name="_2000 Plan Form_5_経費合計_15 Hawaiian Village PPA 3" xfId="4151"/>
    <cellStyle name="_2000 Plan Form_5_経費合計_15 Hawaiian Village PPA 4" xfId="4152"/>
    <cellStyle name="_2000 Plan Form_5_経費合計_15 Hawaiian Village PPA 5" xfId="4153"/>
    <cellStyle name="_2000 Plan Form_5_経費合計_Exhibit B" xfId="282"/>
    <cellStyle name="_2000 Plan Form_5_経費合計_Exhibit B 2" xfId="283"/>
    <cellStyle name="_2000 Plan Form_5_経費合計_Exhibit B 2 2" xfId="4154"/>
    <cellStyle name="_2000 Plan Form_5_経費合計_Exhibit B 2 3" xfId="4155"/>
    <cellStyle name="_2000 Plan Form_5_経費合計_Exhibit B 2 4" xfId="4156"/>
    <cellStyle name="_2000 Plan Form_5_経費合計_Exhibit B 3" xfId="4157"/>
    <cellStyle name="_2000 Plan Form_5_経費合計_Exhibit B 4" xfId="4158"/>
    <cellStyle name="_2000 Plan Form_5_経費合計_Exhibit B 5" xfId="4159"/>
    <cellStyle name="_2000 Plan Form_5_線路" xfId="284"/>
    <cellStyle name="_2000 Plan Form_5_線路_15 Hawaiian Village PPA" xfId="285"/>
    <cellStyle name="_2000 Plan Form_5_線路_Exhibit B" xfId="286"/>
    <cellStyle name="_2000 Plan Form_6" xfId="287"/>
    <cellStyle name="_2000 Plan Form_6 2" xfId="4160"/>
    <cellStyle name="_2000 Plan Form_6 3" xfId="4161"/>
    <cellStyle name="_2000 Plan Form_6 4" xfId="4162"/>
    <cellStyle name="_2000 Plan Form_6_02 Del E Webb Medical Plaza" xfId="288"/>
    <cellStyle name="_2000 Plan Form_6_02 Del E Webb Medical Plaza 2" xfId="289"/>
    <cellStyle name="_2000 Plan Form_6_02 Del E Webb Medical Plaza 2 2" xfId="4163"/>
    <cellStyle name="_2000 Plan Form_6_02 Del E Webb Medical Plaza 2 3" xfId="4164"/>
    <cellStyle name="_2000 Plan Form_6_02 Del E Webb Medical Plaza 2 4" xfId="4165"/>
    <cellStyle name="_2000 Plan Form_6_02 Del E Webb Medical Plaza 3" xfId="4166"/>
    <cellStyle name="_2000 Plan Form_6_02 Del E Webb Medical Plaza 4" xfId="4167"/>
    <cellStyle name="_2000 Plan Form_6_02 Del E Webb Medical Plaza 5" xfId="4168"/>
    <cellStyle name="_2000 Plan Form_6_15 Hawaiian Village PPA" xfId="290"/>
    <cellStyle name="_2000 Plan Form_6_15 Hawaiian Village PPA 2" xfId="291"/>
    <cellStyle name="_2000 Plan Form_6_15 Hawaiian Village PPA 2 2" xfId="4169"/>
    <cellStyle name="_2000 Plan Form_6_15 Hawaiian Village PPA 2 3" xfId="4170"/>
    <cellStyle name="_2000 Plan Form_6_15 Hawaiian Village PPA 2 4" xfId="4171"/>
    <cellStyle name="_2000 Plan Form_6_15 Hawaiian Village PPA 3" xfId="4172"/>
    <cellStyle name="_2000 Plan Form_6_15 Hawaiian Village PPA 4" xfId="4173"/>
    <cellStyle name="_2000 Plan Form_6_15 Hawaiian Village PPA 5" xfId="4174"/>
    <cellStyle name="_2000 Plan Form_6_2000 Plan Form1" xfId="292"/>
    <cellStyle name="_2000 Plan Form_6_2000 Plan Form1 2" xfId="4175"/>
    <cellStyle name="_2000 Plan Form_6_2000 Plan Form1 3" xfId="4176"/>
    <cellStyle name="_2000 Plan Form_6_2000 Plan Form1 4" xfId="4177"/>
    <cellStyle name="_2000 Plan Form_6_Exhibit B" xfId="293"/>
    <cellStyle name="_2000 Plan Form_6_Exhibit B 2" xfId="294"/>
    <cellStyle name="_2000 Plan Form_6_Exhibit B 2 2" xfId="4178"/>
    <cellStyle name="_2000 Plan Form_6_Exhibit B 2 3" xfId="4179"/>
    <cellStyle name="_2000 Plan Form_6_Exhibit B 2 4" xfId="4180"/>
    <cellStyle name="_2000 Plan Form_6_Exhibit B 3" xfId="4181"/>
    <cellStyle name="_2000 Plan Form_6_Exhibit B 4" xfId="4182"/>
    <cellStyle name="_2000 Plan Form_6_Exhibit B 5" xfId="4183"/>
    <cellStyle name="_2000 Plan Form_6_管理本部" xfId="295"/>
    <cellStyle name="_2000 Plan Form_6_管理本部 2" xfId="4184"/>
    <cellStyle name="_2000 Plan Form_6_管理本部 3" xfId="4185"/>
    <cellStyle name="_2000 Plan Form_6_管理本部 4" xfId="4186"/>
    <cellStyle name="_2000 Plan Form_6_経費合計" xfId="296"/>
    <cellStyle name="_2000 Plan Form_6_経費合計 2" xfId="4187"/>
    <cellStyle name="_2000 Plan Form_6_経費合計 3" xfId="4188"/>
    <cellStyle name="_2000 Plan Form_6_経費合計 4" xfId="4189"/>
    <cellStyle name="_2000 Plan Form_6_経費合計_02 Del E Webb Medical Plaza" xfId="297"/>
    <cellStyle name="_2000 Plan Form_6_経費合計_02 Del E Webb Medical Plaza 2" xfId="298"/>
    <cellStyle name="_2000 Plan Form_6_経費合計_02 Del E Webb Medical Plaza 2 2" xfId="4190"/>
    <cellStyle name="_2000 Plan Form_6_経費合計_02 Del E Webb Medical Plaza 2 3" xfId="4191"/>
    <cellStyle name="_2000 Plan Form_6_経費合計_02 Del E Webb Medical Plaza 2 4" xfId="4192"/>
    <cellStyle name="_2000 Plan Form_6_経費合計_02 Del E Webb Medical Plaza 3" xfId="4193"/>
    <cellStyle name="_2000 Plan Form_6_経費合計_02 Del E Webb Medical Plaza 4" xfId="4194"/>
    <cellStyle name="_2000 Plan Form_6_経費合計_02 Del E Webb Medical Plaza 5" xfId="4195"/>
    <cellStyle name="_2000 Plan Form_6_経費合計_15 Hawaiian Village PPA" xfId="299"/>
    <cellStyle name="_2000 Plan Form_6_経費合計_15 Hawaiian Village PPA 2" xfId="300"/>
    <cellStyle name="_2000 Plan Form_6_経費合計_15 Hawaiian Village PPA 2 2" xfId="4196"/>
    <cellStyle name="_2000 Plan Form_6_経費合計_15 Hawaiian Village PPA 2 3" xfId="4197"/>
    <cellStyle name="_2000 Plan Form_6_経費合計_15 Hawaiian Village PPA 2 4" xfId="4198"/>
    <cellStyle name="_2000 Plan Form_6_経費合計_15 Hawaiian Village PPA 3" xfId="4199"/>
    <cellStyle name="_2000 Plan Form_6_経費合計_15 Hawaiian Village PPA 4" xfId="4200"/>
    <cellStyle name="_2000 Plan Form_6_経費合計_15 Hawaiian Village PPA 5" xfId="4201"/>
    <cellStyle name="_2000 Plan Form_6_経費合計_Exhibit B" xfId="301"/>
    <cellStyle name="_2000 Plan Form_6_経費合計_Exhibit B 2" xfId="302"/>
    <cellStyle name="_2000 Plan Form_6_経費合計_Exhibit B 2 2" xfId="4202"/>
    <cellStyle name="_2000 Plan Form_6_経費合計_Exhibit B 2 3" xfId="4203"/>
    <cellStyle name="_2000 Plan Form_6_経費合計_Exhibit B 2 4" xfId="4204"/>
    <cellStyle name="_2000 Plan Form_6_経費合計_Exhibit B 3" xfId="4205"/>
    <cellStyle name="_2000 Plan Form_6_経費合計_Exhibit B 4" xfId="4206"/>
    <cellStyle name="_2000 Plan Form_6_経費合計_Exhibit B 5" xfId="4207"/>
    <cellStyle name="_2000 Plan Form_6_線路" xfId="303"/>
    <cellStyle name="_2000 Plan Form_6_線路 2" xfId="4208"/>
    <cellStyle name="_2000 Plan Form_6_線路 3" xfId="4209"/>
    <cellStyle name="_2000 Plan Form_6_線路 4" xfId="4210"/>
    <cellStyle name="_2000 Plan Form_7" xfId="304"/>
    <cellStyle name="_2000 Plan Form_7 2" xfId="4211"/>
    <cellStyle name="_2000 Plan Form_7 3" xfId="4212"/>
    <cellStyle name="_2000 Plan Form_7 4" xfId="4213"/>
    <cellStyle name="_2000 Plan Form_7_02 Del E Webb Medical Plaza" xfId="305"/>
    <cellStyle name="_2000 Plan Form_7_02 Del E Webb Medical Plaza 2" xfId="4214"/>
    <cellStyle name="_2000 Plan Form_7_02 Del E Webb Medical Plaza 3" xfId="4215"/>
    <cellStyle name="_2000 Plan Form_7_02 Del E Webb Medical Plaza 4" xfId="4216"/>
    <cellStyle name="_2000 Plan Form_7_15 Hawaiian Village PPA" xfId="306"/>
    <cellStyle name="_2000 Plan Form_7_15 Hawaiian Village PPA 2" xfId="4217"/>
    <cellStyle name="_2000 Plan Form_7_15 Hawaiian Village PPA 3" xfId="4218"/>
    <cellStyle name="_2000 Plan Form_7_15 Hawaiian Village PPA 4" xfId="4219"/>
    <cellStyle name="_2000 Plan Form_7_2000 Plan Form1" xfId="307"/>
    <cellStyle name="_2000 Plan Form_7_2000 Plan Form1 2" xfId="4220"/>
    <cellStyle name="_2000 Plan Form_7_2000 Plan Form1 3" xfId="4221"/>
    <cellStyle name="_2000 Plan Form_7_2000 Plan Form1 4" xfId="4222"/>
    <cellStyle name="_2000 Plan Form_7_Exhibit B" xfId="308"/>
    <cellStyle name="_2000 Plan Form_7_Exhibit B 2" xfId="4223"/>
    <cellStyle name="_2000 Plan Form_7_Exhibit B 3" xfId="4224"/>
    <cellStyle name="_2000 Plan Form_7_Exhibit B 4" xfId="4225"/>
    <cellStyle name="_2000 Plan Form_7_管理本部" xfId="309"/>
    <cellStyle name="_2000 Plan Form_7_管理本部 2" xfId="4226"/>
    <cellStyle name="_2000 Plan Form_7_管理本部 3" xfId="4227"/>
    <cellStyle name="_2000 Plan Form_7_管理本部 4" xfId="4228"/>
    <cellStyle name="_2000 Plan Form_7_経費合計" xfId="310"/>
    <cellStyle name="_2000 Plan Form_7_経費合計 2" xfId="4229"/>
    <cellStyle name="_2000 Plan Form_7_経費合計 3" xfId="4230"/>
    <cellStyle name="_2000 Plan Form_7_経費合計 4" xfId="4231"/>
    <cellStyle name="_2000 Plan Form_7_経費合計_02 Del E Webb Medical Plaza" xfId="311"/>
    <cellStyle name="_2000 Plan Form_7_経費合計_02 Del E Webb Medical Plaza 2" xfId="4232"/>
    <cellStyle name="_2000 Plan Form_7_経費合計_02 Del E Webb Medical Plaza 3" xfId="4233"/>
    <cellStyle name="_2000 Plan Form_7_経費合計_02 Del E Webb Medical Plaza 4" xfId="4234"/>
    <cellStyle name="_2000 Plan Form_7_経費合計_15 Hawaiian Village PPA" xfId="312"/>
    <cellStyle name="_2000 Plan Form_7_経費合計_15 Hawaiian Village PPA 2" xfId="4235"/>
    <cellStyle name="_2000 Plan Form_7_経費合計_15 Hawaiian Village PPA 3" xfId="4236"/>
    <cellStyle name="_2000 Plan Form_7_経費合計_15 Hawaiian Village PPA 4" xfId="4237"/>
    <cellStyle name="_2000 Plan Form_7_経費合計_Exhibit B" xfId="313"/>
    <cellStyle name="_2000 Plan Form_7_経費合計_Exhibit B 2" xfId="4238"/>
    <cellStyle name="_2000 Plan Form_7_経費合計_Exhibit B 3" xfId="4239"/>
    <cellStyle name="_2000 Plan Form_7_経費合計_Exhibit B 4" xfId="4240"/>
    <cellStyle name="_2000 Plan Form_7_線路" xfId="314"/>
    <cellStyle name="_2000 Plan Form_7_線路 2" xfId="4241"/>
    <cellStyle name="_2000 Plan Form_7_線路 3" xfId="4242"/>
    <cellStyle name="_2000 Plan Form_7_線路 4" xfId="4243"/>
    <cellStyle name="_2000 Plan Form_8" xfId="315"/>
    <cellStyle name="_2000 Plan Form_8 2" xfId="4244"/>
    <cellStyle name="_2000 Plan Form_8 3" xfId="4245"/>
    <cellStyle name="_2000 Plan Form_8 4" xfId="4246"/>
    <cellStyle name="_2000 Plan Form_8_2000 Plan Form1" xfId="316"/>
    <cellStyle name="_2000 Plan Form_8_2000 Plan Form1 2" xfId="4247"/>
    <cellStyle name="_2000 Plan Form_8_2000 Plan Form1 3" xfId="4248"/>
    <cellStyle name="_2000 Plan Form_8_2000 Plan Form1 4" xfId="4249"/>
    <cellStyle name="_2000 Plan Form_8_2000 Plan Form1_02 Del E Webb Medical Plaza" xfId="317"/>
    <cellStyle name="_2000 Plan Form_8_2000 Plan Form1_02 Del E Webb Medical Plaza 2" xfId="318"/>
    <cellStyle name="_2000 Plan Form_8_2000 Plan Form1_02 Del E Webb Medical Plaza 2 2" xfId="4250"/>
    <cellStyle name="_2000 Plan Form_8_2000 Plan Form1_02 Del E Webb Medical Plaza 2 3" xfId="4251"/>
    <cellStyle name="_2000 Plan Form_8_2000 Plan Form1_02 Del E Webb Medical Plaza 2 4" xfId="4252"/>
    <cellStyle name="_2000 Plan Form_8_2000 Plan Form1_02 Del E Webb Medical Plaza 3" xfId="4253"/>
    <cellStyle name="_2000 Plan Form_8_2000 Plan Form1_02 Del E Webb Medical Plaza 4" xfId="4254"/>
    <cellStyle name="_2000 Plan Form_8_2000 Plan Form1_02 Del E Webb Medical Plaza 5" xfId="4255"/>
    <cellStyle name="_2000 Plan Form_8_2000 Plan Form1_15 Hawaiian Village PPA" xfId="319"/>
    <cellStyle name="_2000 Plan Form_8_2000 Plan Form1_15 Hawaiian Village PPA 2" xfId="320"/>
    <cellStyle name="_2000 Plan Form_8_2000 Plan Form1_15 Hawaiian Village PPA 2 2" xfId="4256"/>
    <cellStyle name="_2000 Plan Form_8_2000 Plan Form1_15 Hawaiian Village PPA 2 3" xfId="4257"/>
    <cellStyle name="_2000 Plan Form_8_2000 Plan Form1_15 Hawaiian Village PPA 2 4" xfId="4258"/>
    <cellStyle name="_2000 Plan Form_8_2000 Plan Form1_15 Hawaiian Village PPA 3" xfId="4259"/>
    <cellStyle name="_2000 Plan Form_8_2000 Plan Form1_15 Hawaiian Village PPA 4" xfId="4260"/>
    <cellStyle name="_2000 Plan Form_8_2000 Plan Form1_15 Hawaiian Village PPA 5" xfId="4261"/>
    <cellStyle name="_2000 Plan Form_8_2000 Plan Form1_Exhibit B" xfId="321"/>
    <cellStyle name="_2000 Plan Form_8_2000 Plan Form1_Exhibit B 2" xfId="322"/>
    <cellStyle name="_2000 Plan Form_8_2000 Plan Form1_Exhibit B 2 2" xfId="4262"/>
    <cellStyle name="_2000 Plan Form_8_2000 Plan Form1_Exhibit B 2 3" xfId="4263"/>
    <cellStyle name="_2000 Plan Form_8_2000 Plan Form1_Exhibit B 2 4" xfId="4264"/>
    <cellStyle name="_2000 Plan Form_8_2000 Plan Form1_Exhibit B 3" xfId="4265"/>
    <cellStyle name="_2000 Plan Form_8_2000 Plan Form1_Exhibit B 4" xfId="4266"/>
    <cellStyle name="_2000 Plan Form_8_2000 Plan Form1_Exhibit B 5" xfId="4267"/>
    <cellStyle name="_2000 Plan Form_8_管理本部" xfId="323"/>
    <cellStyle name="_2000 Plan Form_8_管理本部 2" xfId="4268"/>
    <cellStyle name="_2000 Plan Form_8_管理本部 3" xfId="4269"/>
    <cellStyle name="_2000 Plan Form_8_管理本部 4" xfId="4270"/>
    <cellStyle name="_2000 Plan Form_8_管理本部_02 Del E Webb Medical Plaza" xfId="324"/>
    <cellStyle name="_2000 Plan Form_8_管理本部_02 Del E Webb Medical Plaza 2" xfId="325"/>
    <cellStyle name="_2000 Plan Form_8_管理本部_02 Del E Webb Medical Plaza 2 2" xfId="4271"/>
    <cellStyle name="_2000 Plan Form_8_管理本部_02 Del E Webb Medical Plaza 2 3" xfId="4272"/>
    <cellStyle name="_2000 Plan Form_8_管理本部_02 Del E Webb Medical Plaza 2 4" xfId="4273"/>
    <cellStyle name="_2000 Plan Form_8_管理本部_02 Del E Webb Medical Plaza 3" xfId="4274"/>
    <cellStyle name="_2000 Plan Form_8_管理本部_02 Del E Webb Medical Plaza 4" xfId="4275"/>
    <cellStyle name="_2000 Plan Form_8_管理本部_02 Del E Webb Medical Plaza 5" xfId="4276"/>
    <cellStyle name="_2000 Plan Form_8_管理本部_15 Hawaiian Village PPA" xfId="326"/>
    <cellStyle name="_2000 Plan Form_8_管理本部_15 Hawaiian Village PPA 2" xfId="327"/>
    <cellStyle name="_2000 Plan Form_8_管理本部_15 Hawaiian Village PPA 2 2" xfId="4277"/>
    <cellStyle name="_2000 Plan Form_8_管理本部_15 Hawaiian Village PPA 2 3" xfId="4278"/>
    <cellStyle name="_2000 Plan Form_8_管理本部_15 Hawaiian Village PPA 2 4" xfId="4279"/>
    <cellStyle name="_2000 Plan Form_8_管理本部_15 Hawaiian Village PPA 3" xfId="4280"/>
    <cellStyle name="_2000 Plan Form_8_管理本部_15 Hawaiian Village PPA 4" xfId="4281"/>
    <cellStyle name="_2000 Plan Form_8_管理本部_15 Hawaiian Village PPA 5" xfId="4282"/>
    <cellStyle name="_2000 Plan Form_8_管理本部_Exhibit B" xfId="328"/>
    <cellStyle name="_2000 Plan Form_8_管理本部_Exhibit B 2" xfId="329"/>
    <cellStyle name="_2000 Plan Form_8_管理本部_Exhibit B 2 2" xfId="4283"/>
    <cellStyle name="_2000 Plan Form_8_管理本部_Exhibit B 2 3" xfId="4284"/>
    <cellStyle name="_2000 Plan Form_8_管理本部_Exhibit B 2 4" xfId="4285"/>
    <cellStyle name="_2000 Plan Form_8_管理本部_Exhibit B 3" xfId="4286"/>
    <cellStyle name="_2000 Plan Form_8_管理本部_Exhibit B 4" xfId="4287"/>
    <cellStyle name="_2000 Plan Form_8_管理本部_Exhibit B 5" xfId="4288"/>
    <cellStyle name="_2000 Plan Form_8_経費合計" xfId="330"/>
    <cellStyle name="_2000 Plan Form_8_経費合計 2" xfId="4289"/>
    <cellStyle name="_2000 Plan Form_8_経費合計 3" xfId="4290"/>
    <cellStyle name="_2000 Plan Form_8_経費合計 4" xfId="4291"/>
    <cellStyle name="_2000 Plan Form_8_線路" xfId="331"/>
    <cellStyle name="_2000 Plan Form_8_線路 2" xfId="4292"/>
    <cellStyle name="_2000 Plan Form_8_線路 3" xfId="4293"/>
    <cellStyle name="_2000 Plan Form_8_線路 4" xfId="4294"/>
    <cellStyle name="_2000 Plan Form_8_線路_02 Del E Webb Medical Plaza" xfId="332"/>
    <cellStyle name="_2000 Plan Form_8_線路_02 Del E Webb Medical Plaza 2" xfId="333"/>
    <cellStyle name="_2000 Plan Form_8_線路_02 Del E Webb Medical Plaza 2 2" xfId="4295"/>
    <cellStyle name="_2000 Plan Form_8_線路_02 Del E Webb Medical Plaza 2 3" xfId="4296"/>
    <cellStyle name="_2000 Plan Form_8_線路_02 Del E Webb Medical Plaza 2 4" xfId="4297"/>
    <cellStyle name="_2000 Plan Form_8_線路_02 Del E Webb Medical Plaza 3" xfId="4298"/>
    <cellStyle name="_2000 Plan Form_8_線路_02 Del E Webb Medical Plaza 4" xfId="4299"/>
    <cellStyle name="_2000 Plan Form_8_線路_02 Del E Webb Medical Plaza 5" xfId="4300"/>
    <cellStyle name="_2000 Plan Form_8_線路_15 Hawaiian Village PPA" xfId="334"/>
    <cellStyle name="_2000 Plan Form_8_線路_15 Hawaiian Village PPA 2" xfId="335"/>
    <cellStyle name="_2000 Plan Form_8_線路_15 Hawaiian Village PPA 2 2" xfId="4301"/>
    <cellStyle name="_2000 Plan Form_8_線路_15 Hawaiian Village PPA 2 3" xfId="4302"/>
    <cellStyle name="_2000 Plan Form_8_線路_15 Hawaiian Village PPA 2 4" xfId="4303"/>
    <cellStyle name="_2000 Plan Form_8_線路_15 Hawaiian Village PPA 3" xfId="4304"/>
    <cellStyle name="_2000 Plan Form_8_線路_15 Hawaiian Village PPA 4" xfId="4305"/>
    <cellStyle name="_2000 Plan Form_8_線路_15 Hawaiian Village PPA 5" xfId="4306"/>
    <cellStyle name="_2000 Plan Form_8_線路_Exhibit B" xfId="336"/>
    <cellStyle name="_2000 Plan Form_8_線路_Exhibit B 2" xfId="337"/>
    <cellStyle name="_2000 Plan Form_8_線路_Exhibit B 2 2" xfId="4307"/>
    <cellStyle name="_2000 Plan Form_8_線路_Exhibit B 2 3" xfId="4308"/>
    <cellStyle name="_2000 Plan Form_8_線路_Exhibit B 2 4" xfId="4309"/>
    <cellStyle name="_2000 Plan Form_8_線路_Exhibit B 3" xfId="4310"/>
    <cellStyle name="_2000 Plan Form_8_線路_Exhibit B 4" xfId="4311"/>
    <cellStyle name="_2000 Plan Form_8_線路_Exhibit B 5" xfId="4312"/>
    <cellStyle name="_2000 Plan Form_9" xfId="338"/>
    <cellStyle name="_2000 Plan Form_9 2" xfId="4313"/>
    <cellStyle name="_2000 Plan Form_9 3" xfId="4314"/>
    <cellStyle name="_2000 Plan Form_9 4" xfId="4315"/>
    <cellStyle name="_2000 Plan Form_9_02 Del E Webb Medical Plaza" xfId="339"/>
    <cellStyle name="_2000 Plan Form_9_02 Del E Webb Medical Plaza 2" xfId="340"/>
    <cellStyle name="_2000 Plan Form_9_02 Del E Webb Medical Plaza 2 2" xfId="4316"/>
    <cellStyle name="_2000 Plan Form_9_02 Del E Webb Medical Plaza 2 3" xfId="4317"/>
    <cellStyle name="_2000 Plan Form_9_02 Del E Webb Medical Plaza 2 4" xfId="4318"/>
    <cellStyle name="_2000 Plan Form_9_02 Del E Webb Medical Plaza 3" xfId="4319"/>
    <cellStyle name="_2000 Plan Form_9_02 Del E Webb Medical Plaza 4" xfId="4320"/>
    <cellStyle name="_2000 Plan Form_9_02 Del E Webb Medical Plaza 5" xfId="4321"/>
    <cellStyle name="_2000 Plan Form_9_15 Hawaiian Village PPA" xfId="341"/>
    <cellStyle name="_2000 Plan Form_9_15 Hawaiian Village PPA 2" xfId="342"/>
    <cellStyle name="_2000 Plan Form_9_15 Hawaiian Village PPA 2 2" xfId="4322"/>
    <cellStyle name="_2000 Plan Form_9_15 Hawaiian Village PPA 2 3" xfId="4323"/>
    <cellStyle name="_2000 Plan Form_9_15 Hawaiian Village PPA 2 4" xfId="4324"/>
    <cellStyle name="_2000 Plan Form_9_15 Hawaiian Village PPA 3" xfId="4325"/>
    <cellStyle name="_2000 Plan Form_9_15 Hawaiian Village PPA 4" xfId="4326"/>
    <cellStyle name="_2000 Plan Form_9_15 Hawaiian Village PPA 5" xfId="4327"/>
    <cellStyle name="_2000 Plan Form_9_2000 Plan Form1" xfId="343"/>
    <cellStyle name="_2000 Plan Form_9_2000 Plan Form1 2" xfId="4328"/>
    <cellStyle name="_2000 Plan Form_9_2000 Plan Form1 3" xfId="4329"/>
    <cellStyle name="_2000 Plan Form_9_2000 Plan Form1 4" xfId="4330"/>
    <cellStyle name="_2000 Plan Form_9_2000 Plan Form1_02 Del E Webb Medical Plaza" xfId="344"/>
    <cellStyle name="_2000 Plan Form_9_2000 Plan Form1_02 Del E Webb Medical Plaza 2" xfId="345"/>
    <cellStyle name="_2000 Plan Form_9_2000 Plan Form1_02 Del E Webb Medical Plaza 2 2" xfId="4331"/>
    <cellStyle name="_2000 Plan Form_9_2000 Plan Form1_02 Del E Webb Medical Plaza 2 3" xfId="4332"/>
    <cellStyle name="_2000 Plan Form_9_2000 Plan Form1_02 Del E Webb Medical Plaza 2 4" xfId="4333"/>
    <cellStyle name="_2000 Plan Form_9_2000 Plan Form1_02 Del E Webb Medical Plaza 3" xfId="4334"/>
    <cellStyle name="_2000 Plan Form_9_2000 Plan Form1_02 Del E Webb Medical Plaza 4" xfId="4335"/>
    <cellStyle name="_2000 Plan Form_9_2000 Plan Form1_02 Del E Webb Medical Plaza 5" xfId="4336"/>
    <cellStyle name="_2000 Plan Form_9_2000 Plan Form1_15 Hawaiian Village PPA" xfId="346"/>
    <cellStyle name="_2000 Plan Form_9_2000 Plan Form1_15 Hawaiian Village PPA 2" xfId="347"/>
    <cellStyle name="_2000 Plan Form_9_2000 Plan Form1_15 Hawaiian Village PPA 2 2" xfId="4337"/>
    <cellStyle name="_2000 Plan Form_9_2000 Plan Form1_15 Hawaiian Village PPA 2 3" xfId="4338"/>
    <cellStyle name="_2000 Plan Form_9_2000 Plan Form1_15 Hawaiian Village PPA 2 4" xfId="4339"/>
    <cellStyle name="_2000 Plan Form_9_2000 Plan Form1_15 Hawaiian Village PPA 3" xfId="4340"/>
    <cellStyle name="_2000 Plan Form_9_2000 Plan Form1_15 Hawaiian Village PPA 4" xfId="4341"/>
    <cellStyle name="_2000 Plan Form_9_2000 Plan Form1_15 Hawaiian Village PPA 5" xfId="4342"/>
    <cellStyle name="_2000 Plan Form_9_2000 Plan Form1_Exhibit B" xfId="348"/>
    <cellStyle name="_2000 Plan Form_9_2000 Plan Form1_Exhibit B 2" xfId="349"/>
    <cellStyle name="_2000 Plan Form_9_2000 Plan Form1_Exhibit B 2 2" xfId="4343"/>
    <cellStyle name="_2000 Plan Form_9_2000 Plan Form1_Exhibit B 2 3" xfId="4344"/>
    <cellStyle name="_2000 Plan Form_9_2000 Plan Form1_Exhibit B 2 4" xfId="4345"/>
    <cellStyle name="_2000 Plan Form_9_2000 Plan Form1_Exhibit B 3" xfId="4346"/>
    <cellStyle name="_2000 Plan Form_9_2000 Plan Form1_Exhibit B 4" xfId="4347"/>
    <cellStyle name="_2000 Plan Form_9_2000 Plan Form1_Exhibit B 5" xfId="4348"/>
    <cellStyle name="_2000 Plan Form_9_Exhibit B" xfId="350"/>
    <cellStyle name="_2000 Plan Form_9_Exhibit B 2" xfId="351"/>
    <cellStyle name="_2000 Plan Form_9_Exhibit B 2 2" xfId="4349"/>
    <cellStyle name="_2000 Plan Form_9_Exhibit B 2 3" xfId="4350"/>
    <cellStyle name="_2000 Plan Form_9_Exhibit B 2 4" xfId="4351"/>
    <cellStyle name="_2000 Plan Form_9_Exhibit B 3" xfId="4352"/>
    <cellStyle name="_2000 Plan Form_9_Exhibit B 4" xfId="4353"/>
    <cellStyle name="_2000 Plan Form_9_Exhibit B 5" xfId="4354"/>
    <cellStyle name="_2000 Plan Form_9_管理本部" xfId="352"/>
    <cellStyle name="_2000 Plan Form_9_管理本部 2" xfId="4355"/>
    <cellStyle name="_2000 Plan Form_9_管理本部 3" xfId="4356"/>
    <cellStyle name="_2000 Plan Form_9_管理本部 4" xfId="4357"/>
    <cellStyle name="_2000 Plan Form_9_管理本部_02 Del E Webb Medical Plaza" xfId="353"/>
    <cellStyle name="_2000 Plan Form_9_管理本部_02 Del E Webb Medical Plaza 2" xfId="354"/>
    <cellStyle name="_2000 Plan Form_9_管理本部_02 Del E Webb Medical Plaza 2 2" xfId="4358"/>
    <cellStyle name="_2000 Plan Form_9_管理本部_02 Del E Webb Medical Plaza 2 3" xfId="4359"/>
    <cellStyle name="_2000 Plan Form_9_管理本部_02 Del E Webb Medical Plaza 2 4" xfId="4360"/>
    <cellStyle name="_2000 Plan Form_9_管理本部_02 Del E Webb Medical Plaza 3" xfId="4361"/>
    <cellStyle name="_2000 Plan Form_9_管理本部_02 Del E Webb Medical Plaza 4" xfId="4362"/>
    <cellStyle name="_2000 Plan Form_9_管理本部_02 Del E Webb Medical Plaza 5" xfId="4363"/>
    <cellStyle name="_2000 Plan Form_9_管理本部_15 Hawaiian Village PPA" xfId="355"/>
    <cellStyle name="_2000 Plan Form_9_管理本部_15 Hawaiian Village PPA 2" xfId="356"/>
    <cellStyle name="_2000 Plan Form_9_管理本部_15 Hawaiian Village PPA 2 2" xfId="4364"/>
    <cellStyle name="_2000 Plan Form_9_管理本部_15 Hawaiian Village PPA 2 3" xfId="4365"/>
    <cellStyle name="_2000 Plan Form_9_管理本部_15 Hawaiian Village PPA 2 4" xfId="4366"/>
    <cellStyle name="_2000 Plan Form_9_管理本部_15 Hawaiian Village PPA 3" xfId="4367"/>
    <cellStyle name="_2000 Plan Form_9_管理本部_15 Hawaiian Village PPA 4" xfId="4368"/>
    <cellStyle name="_2000 Plan Form_9_管理本部_15 Hawaiian Village PPA 5" xfId="4369"/>
    <cellStyle name="_2000 Plan Form_9_管理本部_Exhibit B" xfId="357"/>
    <cellStyle name="_2000 Plan Form_9_管理本部_Exhibit B 2" xfId="358"/>
    <cellStyle name="_2000 Plan Form_9_管理本部_Exhibit B 2 2" xfId="4370"/>
    <cellStyle name="_2000 Plan Form_9_管理本部_Exhibit B 2 3" xfId="4371"/>
    <cellStyle name="_2000 Plan Form_9_管理本部_Exhibit B 2 4" xfId="4372"/>
    <cellStyle name="_2000 Plan Form_9_管理本部_Exhibit B 3" xfId="4373"/>
    <cellStyle name="_2000 Plan Form_9_管理本部_Exhibit B 4" xfId="4374"/>
    <cellStyle name="_2000 Plan Form_9_管理本部_Exhibit B 5" xfId="4375"/>
    <cellStyle name="_2000 Plan Form_9_経費合計" xfId="359"/>
    <cellStyle name="_2000 Plan Form_9_経費合計 2" xfId="4376"/>
    <cellStyle name="_2000 Plan Form_9_経費合計 3" xfId="4377"/>
    <cellStyle name="_2000 Plan Form_9_経費合計 4" xfId="4378"/>
    <cellStyle name="_2000 Plan Form_9_経費合計_02 Del E Webb Medical Plaza" xfId="360"/>
    <cellStyle name="_2000 Plan Form_9_経費合計_02 Del E Webb Medical Plaza 2" xfId="361"/>
    <cellStyle name="_2000 Plan Form_9_経費合計_02 Del E Webb Medical Plaza 2 2" xfId="4379"/>
    <cellStyle name="_2000 Plan Form_9_経費合計_02 Del E Webb Medical Plaza 2 3" xfId="4380"/>
    <cellStyle name="_2000 Plan Form_9_経費合計_02 Del E Webb Medical Plaza 2 4" xfId="4381"/>
    <cellStyle name="_2000 Plan Form_9_経費合計_02 Del E Webb Medical Plaza 3" xfId="4382"/>
    <cellStyle name="_2000 Plan Form_9_経費合計_02 Del E Webb Medical Plaza 4" xfId="4383"/>
    <cellStyle name="_2000 Plan Form_9_経費合計_02 Del E Webb Medical Plaza 5" xfId="4384"/>
    <cellStyle name="_2000 Plan Form_9_経費合計_15 Hawaiian Village PPA" xfId="362"/>
    <cellStyle name="_2000 Plan Form_9_経費合計_15 Hawaiian Village PPA 2" xfId="363"/>
    <cellStyle name="_2000 Plan Form_9_経費合計_15 Hawaiian Village PPA 2 2" xfId="4385"/>
    <cellStyle name="_2000 Plan Form_9_経費合計_15 Hawaiian Village PPA 2 3" xfId="4386"/>
    <cellStyle name="_2000 Plan Form_9_経費合計_15 Hawaiian Village PPA 2 4" xfId="4387"/>
    <cellStyle name="_2000 Plan Form_9_経費合計_15 Hawaiian Village PPA 3" xfId="4388"/>
    <cellStyle name="_2000 Plan Form_9_経費合計_15 Hawaiian Village PPA 4" xfId="4389"/>
    <cellStyle name="_2000 Plan Form_9_経費合計_15 Hawaiian Village PPA 5" xfId="4390"/>
    <cellStyle name="_2000 Plan Form_9_経費合計_Exhibit B" xfId="364"/>
    <cellStyle name="_2000 Plan Form_9_経費合計_Exhibit B 2" xfId="365"/>
    <cellStyle name="_2000 Plan Form_9_経費合計_Exhibit B 2 2" xfId="4391"/>
    <cellStyle name="_2000 Plan Form_9_経費合計_Exhibit B 2 3" xfId="4392"/>
    <cellStyle name="_2000 Plan Form_9_経費合計_Exhibit B 2 4" xfId="4393"/>
    <cellStyle name="_2000 Plan Form_9_経費合計_Exhibit B 3" xfId="4394"/>
    <cellStyle name="_2000 Plan Form_9_経費合計_Exhibit B 4" xfId="4395"/>
    <cellStyle name="_2000 Plan Form_9_経費合計_Exhibit B 5" xfId="4396"/>
    <cellStyle name="_2000 Plan Form_9_線路" xfId="366"/>
    <cellStyle name="_2000 Plan Form_9_線路 2" xfId="4397"/>
    <cellStyle name="_2000 Plan Form_9_線路 3" xfId="4398"/>
    <cellStyle name="_2000 Plan Form_9_線路 4" xfId="4399"/>
    <cellStyle name="_2000 Plan Form_9_線路_02 Del E Webb Medical Plaza" xfId="367"/>
    <cellStyle name="_2000 Plan Form_9_線路_02 Del E Webb Medical Plaza 2" xfId="368"/>
    <cellStyle name="_2000 Plan Form_9_線路_02 Del E Webb Medical Plaza 2 2" xfId="4400"/>
    <cellStyle name="_2000 Plan Form_9_線路_02 Del E Webb Medical Plaza 2 3" xfId="4401"/>
    <cellStyle name="_2000 Plan Form_9_線路_02 Del E Webb Medical Plaza 2 4" xfId="4402"/>
    <cellStyle name="_2000 Plan Form_9_線路_02 Del E Webb Medical Plaza 3" xfId="4403"/>
    <cellStyle name="_2000 Plan Form_9_線路_02 Del E Webb Medical Plaza 4" xfId="4404"/>
    <cellStyle name="_2000 Plan Form_9_線路_02 Del E Webb Medical Plaza 5" xfId="4405"/>
    <cellStyle name="_2000 Plan Form_9_線路_15 Hawaiian Village PPA" xfId="369"/>
    <cellStyle name="_2000 Plan Form_9_線路_15 Hawaiian Village PPA 2" xfId="370"/>
    <cellStyle name="_2000 Plan Form_9_線路_15 Hawaiian Village PPA 2 2" xfId="4406"/>
    <cellStyle name="_2000 Plan Form_9_線路_15 Hawaiian Village PPA 2 3" xfId="4407"/>
    <cellStyle name="_2000 Plan Form_9_線路_15 Hawaiian Village PPA 2 4" xfId="4408"/>
    <cellStyle name="_2000 Plan Form_9_線路_15 Hawaiian Village PPA 3" xfId="4409"/>
    <cellStyle name="_2000 Plan Form_9_線路_15 Hawaiian Village PPA 4" xfId="4410"/>
    <cellStyle name="_2000 Plan Form_9_線路_15 Hawaiian Village PPA 5" xfId="4411"/>
    <cellStyle name="_2000 Plan Form_9_線路_Exhibit B" xfId="371"/>
    <cellStyle name="_2000 Plan Form_9_線路_Exhibit B 2" xfId="372"/>
    <cellStyle name="_2000 Plan Form_9_線路_Exhibit B 2 2" xfId="4412"/>
    <cellStyle name="_2000 Plan Form_9_線路_Exhibit B 2 3" xfId="4413"/>
    <cellStyle name="_2000 Plan Form_9_線路_Exhibit B 2 4" xfId="4414"/>
    <cellStyle name="_2000 Plan Form_9_線路_Exhibit B 3" xfId="4415"/>
    <cellStyle name="_2000 Plan Form_9_線路_Exhibit B 4" xfId="4416"/>
    <cellStyle name="_2000 Plan Form_9_線路_Exhibit B 5" xfId="4417"/>
    <cellStyle name="_2000 Plan Form_Exhibit B" xfId="373"/>
    <cellStyle name="_2000 Plan Form_Exhibit B 2" xfId="374"/>
    <cellStyle name="_2000 Plan Form_Exhibit B 2 2" xfId="4418"/>
    <cellStyle name="_2000 Plan Form_Exhibit B 2 3" xfId="4419"/>
    <cellStyle name="_2000 Plan Form_Exhibit B 2 4" xfId="4420"/>
    <cellStyle name="_2000 Plan Form_Exhibit B 3" xfId="4421"/>
    <cellStyle name="_2000 Plan Form_Exhibit B 4" xfId="4422"/>
    <cellStyle name="_2000 Plan Form_Exhibit B 5" xfId="4423"/>
    <cellStyle name="_2000 Plan Form_管理本部" xfId="375"/>
    <cellStyle name="_2000 Plan Form_管理本部 2" xfId="4424"/>
    <cellStyle name="_2000 Plan Form_管理本部 3" xfId="4425"/>
    <cellStyle name="_2000 Plan Form_管理本部 4" xfId="4426"/>
    <cellStyle name="_2000 Plan Form_管理本部_02 Del E Webb Medical Plaza" xfId="376"/>
    <cellStyle name="_2000 Plan Form_管理本部_02 Del E Webb Medical Plaza 2" xfId="377"/>
    <cellStyle name="_2000 Plan Form_管理本部_02 Del E Webb Medical Plaza 2 2" xfId="4427"/>
    <cellStyle name="_2000 Plan Form_管理本部_02 Del E Webb Medical Plaza 2 3" xfId="4428"/>
    <cellStyle name="_2000 Plan Form_管理本部_02 Del E Webb Medical Plaza 2 4" xfId="4429"/>
    <cellStyle name="_2000 Plan Form_管理本部_02 Del E Webb Medical Plaza 3" xfId="4430"/>
    <cellStyle name="_2000 Plan Form_管理本部_02 Del E Webb Medical Plaza 4" xfId="4431"/>
    <cellStyle name="_2000 Plan Form_管理本部_02 Del E Webb Medical Plaza 5" xfId="4432"/>
    <cellStyle name="_2000 Plan Form_管理本部_15 Hawaiian Village PPA" xfId="378"/>
    <cellStyle name="_2000 Plan Form_管理本部_15 Hawaiian Village PPA 2" xfId="379"/>
    <cellStyle name="_2000 Plan Form_管理本部_15 Hawaiian Village PPA 2 2" xfId="4433"/>
    <cellStyle name="_2000 Plan Form_管理本部_15 Hawaiian Village PPA 2 3" xfId="4434"/>
    <cellStyle name="_2000 Plan Form_管理本部_15 Hawaiian Village PPA 2 4" xfId="4435"/>
    <cellStyle name="_2000 Plan Form_管理本部_15 Hawaiian Village PPA 3" xfId="4436"/>
    <cellStyle name="_2000 Plan Form_管理本部_15 Hawaiian Village PPA 4" xfId="4437"/>
    <cellStyle name="_2000 Plan Form_管理本部_15 Hawaiian Village PPA 5" xfId="4438"/>
    <cellStyle name="_2000 Plan Form_管理本部_Exhibit B" xfId="380"/>
    <cellStyle name="_2000 Plan Form_管理本部_Exhibit B 2" xfId="381"/>
    <cellStyle name="_2000 Plan Form_管理本部_Exhibit B 2 2" xfId="4439"/>
    <cellStyle name="_2000 Plan Form_管理本部_Exhibit B 2 3" xfId="4440"/>
    <cellStyle name="_2000 Plan Form_管理本部_Exhibit B 2 4" xfId="4441"/>
    <cellStyle name="_2000 Plan Form_管理本部_Exhibit B 3" xfId="4442"/>
    <cellStyle name="_2000 Plan Form_管理本部_Exhibit B 4" xfId="4443"/>
    <cellStyle name="_2000 Plan Form_管理本部_Exhibit B 5" xfId="4444"/>
    <cellStyle name="_2000 Plan Form_経費合計" xfId="382"/>
    <cellStyle name="_2000 Plan Form_経費合計 2" xfId="4445"/>
    <cellStyle name="_2000 Plan Form_経費合計 3" xfId="4446"/>
    <cellStyle name="_2000 Plan Form_経費合計 4" xfId="4447"/>
    <cellStyle name="_2000 Plan Form_経費合計_02 Del E Webb Medical Plaza" xfId="383"/>
    <cellStyle name="_2000 Plan Form_経費合計_02 Del E Webb Medical Plaza 2" xfId="384"/>
    <cellStyle name="_2000 Plan Form_経費合計_02 Del E Webb Medical Plaza 2 2" xfId="4448"/>
    <cellStyle name="_2000 Plan Form_経費合計_02 Del E Webb Medical Plaza 2 3" xfId="4449"/>
    <cellStyle name="_2000 Plan Form_経費合計_02 Del E Webb Medical Plaza 2 4" xfId="4450"/>
    <cellStyle name="_2000 Plan Form_経費合計_02 Del E Webb Medical Plaza 3" xfId="4451"/>
    <cellStyle name="_2000 Plan Form_経費合計_02 Del E Webb Medical Plaza 4" xfId="4452"/>
    <cellStyle name="_2000 Plan Form_経費合計_02 Del E Webb Medical Plaza 5" xfId="4453"/>
    <cellStyle name="_2000 Plan Form_経費合計_15 Hawaiian Village PPA" xfId="385"/>
    <cellStyle name="_2000 Plan Form_経費合計_15 Hawaiian Village PPA 2" xfId="386"/>
    <cellStyle name="_2000 Plan Form_経費合計_15 Hawaiian Village PPA 2 2" xfId="4454"/>
    <cellStyle name="_2000 Plan Form_経費合計_15 Hawaiian Village PPA 2 3" xfId="4455"/>
    <cellStyle name="_2000 Plan Form_経費合計_15 Hawaiian Village PPA 2 4" xfId="4456"/>
    <cellStyle name="_2000 Plan Form_経費合計_15 Hawaiian Village PPA 3" xfId="4457"/>
    <cellStyle name="_2000 Plan Form_経費合計_15 Hawaiian Village PPA 4" xfId="4458"/>
    <cellStyle name="_2000 Plan Form_経費合計_15 Hawaiian Village PPA 5" xfId="4459"/>
    <cellStyle name="_2000 Plan Form_経費合計_Exhibit B" xfId="387"/>
    <cellStyle name="_2000 Plan Form_経費合計_Exhibit B 2" xfId="388"/>
    <cellStyle name="_2000 Plan Form_経費合計_Exhibit B 2 2" xfId="4460"/>
    <cellStyle name="_2000 Plan Form_経費合計_Exhibit B 2 3" xfId="4461"/>
    <cellStyle name="_2000 Plan Form_経費合計_Exhibit B 2 4" xfId="4462"/>
    <cellStyle name="_2000 Plan Form_経費合計_Exhibit B 3" xfId="4463"/>
    <cellStyle name="_2000 Plan Form_経費合計_Exhibit B 4" xfId="4464"/>
    <cellStyle name="_2000 Plan Form_経費合計_Exhibit B 5" xfId="4465"/>
    <cellStyle name="_2000 Plan Form_線路" xfId="389"/>
    <cellStyle name="_2000 Plan Form_線路 2" xfId="4466"/>
    <cellStyle name="_2000 Plan Form_線路 3" xfId="4467"/>
    <cellStyle name="_2000 Plan Form_線路 4" xfId="4468"/>
    <cellStyle name="_2000 Plan Form_線路_02 Del E Webb Medical Plaza" xfId="390"/>
    <cellStyle name="_2000 Plan Form_線路_02 Del E Webb Medical Plaza 2" xfId="391"/>
    <cellStyle name="_2000 Plan Form_線路_02 Del E Webb Medical Plaza 2 2" xfId="4469"/>
    <cellStyle name="_2000 Plan Form_線路_02 Del E Webb Medical Plaza 2 3" xfId="4470"/>
    <cellStyle name="_2000 Plan Form_線路_02 Del E Webb Medical Plaza 2 4" xfId="4471"/>
    <cellStyle name="_2000 Plan Form_線路_02 Del E Webb Medical Plaza 3" xfId="4472"/>
    <cellStyle name="_2000 Plan Form_線路_02 Del E Webb Medical Plaza 4" xfId="4473"/>
    <cellStyle name="_2000 Plan Form_線路_02 Del E Webb Medical Plaza 5" xfId="4474"/>
    <cellStyle name="_2000 Plan Form_線路_15 Hawaiian Village PPA" xfId="392"/>
    <cellStyle name="_2000 Plan Form_線路_15 Hawaiian Village PPA 2" xfId="393"/>
    <cellStyle name="_2000 Plan Form_線路_15 Hawaiian Village PPA 2 2" xfId="4475"/>
    <cellStyle name="_2000 Plan Form_線路_15 Hawaiian Village PPA 2 3" xfId="4476"/>
    <cellStyle name="_2000 Plan Form_線路_15 Hawaiian Village PPA 2 4" xfId="4477"/>
    <cellStyle name="_2000 Plan Form_線路_15 Hawaiian Village PPA 3" xfId="4478"/>
    <cellStyle name="_2000 Plan Form_線路_15 Hawaiian Village PPA 4" xfId="4479"/>
    <cellStyle name="_2000 Plan Form_線路_15 Hawaiian Village PPA 5" xfId="4480"/>
    <cellStyle name="_2000 Plan Form_線路_Exhibit B" xfId="394"/>
    <cellStyle name="_2000 Plan Form_線路_Exhibit B 2" xfId="395"/>
    <cellStyle name="_2000 Plan Form_線路_Exhibit B 2 2" xfId="4481"/>
    <cellStyle name="_2000 Plan Form_線路_Exhibit B 2 3" xfId="4482"/>
    <cellStyle name="_2000 Plan Form_線路_Exhibit B 2 4" xfId="4483"/>
    <cellStyle name="_2000 Plan Form_線路_Exhibit B 3" xfId="4484"/>
    <cellStyle name="_2000 Plan Form_線路_Exhibit B 4" xfId="4485"/>
    <cellStyle name="_2000 Plan Form_線路_Exhibit B 5" xfId="4486"/>
    <cellStyle name="_2000 Plan Form1" xfId="396"/>
    <cellStyle name="_2000 Plan Form1 2" xfId="4487"/>
    <cellStyle name="_2000 Plan Form1 3" xfId="4488"/>
    <cellStyle name="_2000 Plan Form1 4" xfId="4489"/>
    <cellStyle name="_2000 Plan Form1_02 Del E Webb Medical Plaza" xfId="397"/>
    <cellStyle name="_2000 Plan Form1_02 Del E Webb Medical Plaza 2" xfId="398"/>
    <cellStyle name="_2000 Plan Form1_02 Del E Webb Medical Plaza 2 2" xfId="4490"/>
    <cellStyle name="_2000 Plan Form1_02 Del E Webb Medical Plaza 2 3" xfId="4491"/>
    <cellStyle name="_2000 Plan Form1_02 Del E Webb Medical Plaza 2 4" xfId="4492"/>
    <cellStyle name="_2000 Plan Form1_02 Del E Webb Medical Plaza 3" xfId="4493"/>
    <cellStyle name="_2000 Plan Form1_02 Del E Webb Medical Plaza 4" xfId="4494"/>
    <cellStyle name="_2000 Plan Form1_02 Del E Webb Medical Plaza 5" xfId="4495"/>
    <cellStyle name="_2000 Plan Form1_1" xfId="399"/>
    <cellStyle name="_2000 Plan Form1_1 2" xfId="4496"/>
    <cellStyle name="_2000 Plan Form1_1 3" xfId="4497"/>
    <cellStyle name="_2000 Plan Form1_1 4" xfId="4498"/>
    <cellStyle name="_2000 Plan Form1_1_Vectant 3-13-02" xfId="400"/>
    <cellStyle name="_2000 Plan Form1_1_Vectant 3-13-02 2" xfId="4499"/>
    <cellStyle name="_2000 Plan Form1_1_Vectant 3-13-02 3" xfId="4500"/>
    <cellStyle name="_2000 Plan Form1_1_Vectant 3-13-02 4" xfId="4501"/>
    <cellStyle name="_2000 Plan Form1_15 Hawaiian Village PPA" xfId="401"/>
    <cellStyle name="_2000 Plan Form1_15 Hawaiian Village PPA 2" xfId="402"/>
    <cellStyle name="_2000 Plan Form1_15 Hawaiian Village PPA 2 2" xfId="4502"/>
    <cellStyle name="_2000 Plan Form1_15 Hawaiian Village PPA 2 3" xfId="4503"/>
    <cellStyle name="_2000 Plan Form1_15 Hawaiian Village PPA 2 4" xfId="4504"/>
    <cellStyle name="_2000 Plan Form1_15 Hawaiian Village PPA 3" xfId="4505"/>
    <cellStyle name="_2000 Plan Form1_15 Hawaiian Village PPA 4" xfId="4506"/>
    <cellStyle name="_2000 Plan Form1_15 Hawaiian Village PPA 5" xfId="4507"/>
    <cellStyle name="_2000 Plan Form1_2" xfId="403"/>
    <cellStyle name="_2000 Plan Form1_2_15 Hawaiian Village PPA" xfId="404"/>
    <cellStyle name="_2000 Plan Form1_2_Exhibit B" xfId="405"/>
    <cellStyle name="_2000 Plan Form1_3" xfId="406"/>
    <cellStyle name="_2000 Plan Form1_3 2" xfId="4508"/>
    <cellStyle name="_2000 Plan Form1_3 3" xfId="4509"/>
    <cellStyle name="_2000 Plan Form1_3 4" xfId="4510"/>
    <cellStyle name="_2000 Plan Form1_4" xfId="407"/>
    <cellStyle name="_2000 Plan Form1_4 2" xfId="4511"/>
    <cellStyle name="_2000 Plan Form1_4 3" xfId="4512"/>
    <cellStyle name="_2000 Plan Form1_4 4" xfId="4513"/>
    <cellStyle name="_2000 Plan Form1_5" xfId="408"/>
    <cellStyle name="_2000 Plan Form1_5 2" xfId="4514"/>
    <cellStyle name="_2000 Plan Form1_5 3" xfId="4515"/>
    <cellStyle name="_2000 Plan Form1_5 4" xfId="4516"/>
    <cellStyle name="_2000 Plan Form1_5_02 Del E Webb Medical Plaza" xfId="409"/>
    <cellStyle name="_2000 Plan Form1_5_02 Del E Webb Medical Plaza 2" xfId="410"/>
    <cellStyle name="_2000 Plan Form1_5_02 Del E Webb Medical Plaza 2 2" xfId="4517"/>
    <cellStyle name="_2000 Plan Form1_5_02 Del E Webb Medical Plaza 2 3" xfId="4518"/>
    <cellStyle name="_2000 Plan Form1_5_02 Del E Webb Medical Plaza 2 4" xfId="4519"/>
    <cellStyle name="_2000 Plan Form1_5_02 Del E Webb Medical Plaza 3" xfId="4520"/>
    <cellStyle name="_2000 Plan Form1_5_02 Del E Webb Medical Plaza 4" xfId="4521"/>
    <cellStyle name="_2000 Plan Form1_5_02 Del E Webb Medical Plaza 5" xfId="4522"/>
    <cellStyle name="_2000 Plan Form1_5_15 Hawaiian Village PPA" xfId="411"/>
    <cellStyle name="_2000 Plan Form1_5_15 Hawaiian Village PPA 2" xfId="412"/>
    <cellStyle name="_2000 Plan Form1_5_15 Hawaiian Village PPA 2 2" xfId="4523"/>
    <cellStyle name="_2000 Plan Form1_5_15 Hawaiian Village PPA 2 3" xfId="4524"/>
    <cellStyle name="_2000 Plan Form1_5_15 Hawaiian Village PPA 2 4" xfId="4525"/>
    <cellStyle name="_2000 Plan Form1_5_15 Hawaiian Village PPA 3" xfId="4526"/>
    <cellStyle name="_2000 Plan Form1_5_15 Hawaiian Village PPA 4" xfId="4527"/>
    <cellStyle name="_2000 Plan Form1_5_15 Hawaiian Village PPA 5" xfId="4528"/>
    <cellStyle name="_2000 Plan Form1_5_Exhibit B" xfId="413"/>
    <cellStyle name="_2000 Plan Form1_5_Exhibit B 2" xfId="414"/>
    <cellStyle name="_2000 Plan Form1_5_Exhibit B 2 2" xfId="4529"/>
    <cellStyle name="_2000 Plan Form1_5_Exhibit B 2 3" xfId="4530"/>
    <cellStyle name="_2000 Plan Form1_5_Exhibit B 2 4" xfId="4531"/>
    <cellStyle name="_2000 Plan Form1_5_Exhibit B 3" xfId="4532"/>
    <cellStyle name="_2000 Plan Form1_5_Exhibit B 4" xfId="4533"/>
    <cellStyle name="_2000 Plan Form1_5_Exhibit B 5" xfId="4534"/>
    <cellStyle name="_2000 Plan Form1_6" xfId="415"/>
    <cellStyle name="_2000 Plan Form1_6 2" xfId="4535"/>
    <cellStyle name="_2000 Plan Form1_6 3" xfId="4536"/>
    <cellStyle name="_2000 Plan Form1_6 4" xfId="4537"/>
    <cellStyle name="_2000 Plan Form1_6_02 Del E Webb Medical Plaza" xfId="416"/>
    <cellStyle name="_2000 Plan Form1_6_02 Del E Webb Medical Plaza 2" xfId="417"/>
    <cellStyle name="_2000 Plan Form1_6_02 Del E Webb Medical Plaza 2 2" xfId="4538"/>
    <cellStyle name="_2000 Plan Form1_6_02 Del E Webb Medical Plaza 2 3" xfId="4539"/>
    <cellStyle name="_2000 Plan Form1_6_02 Del E Webb Medical Plaza 2 4" xfId="4540"/>
    <cellStyle name="_2000 Plan Form1_6_02 Del E Webb Medical Plaza 3" xfId="4541"/>
    <cellStyle name="_2000 Plan Form1_6_02 Del E Webb Medical Plaza 4" xfId="4542"/>
    <cellStyle name="_2000 Plan Form1_6_02 Del E Webb Medical Plaza 5" xfId="4543"/>
    <cellStyle name="_2000 Plan Form1_6_15 Hawaiian Village PPA" xfId="418"/>
    <cellStyle name="_2000 Plan Form1_6_15 Hawaiian Village PPA 2" xfId="419"/>
    <cellStyle name="_2000 Plan Form1_6_15 Hawaiian Village PPA 2 2" xfId="4544"/>
    <cellStyle name="_2000 Plan Form1_6_15 Hawaiian Village PPA 2 3" xfId="4545"/>
    <cellStyle name="_2000 Plan Form1_6_15 Hawaiian Village PPA 2 4" xfId="4546"/>
    <cellStyle name="_2000 Plan Form1_6_15 Hawaiian Village PPA 3" xfId="4547"/>
    <cellStyle name="_2000 Plan Form1_6_15 Hawaiian Village PPA 4" xfId="4548"/>
    <cellStyle name="_2000 Plan Form1_6_15 Hawaiian Village PPA 5" xfId="4549"/>
    <cellStyle name="_2000 Plan Form1_6_Exhibit B" xfId="420"/>
    <cellStyle name="_2000 Plan Form1_6_Exhibit B 2" xfId="421"/>
    <cellStyle name="_2000 Plan Form1_6_Exhibit B 2 2" xfId="4550"/>
    <cellStyle name="_2000 Plan Form1_6_Exhibit B 2 3" xfId="4551"/>
    <cellStyle name="_2000 Plan Form1_6_Exhibit B 2 4" xfId="4552"/>
    <cellStyle name="_2000 Plan Form1_6_Exhibit B 3" xfId="4553"/>
    <cellStyle name="_2000 Plan Form1_6_Exhibit B 4" xfId="4554"/>
    <cellStyle name="_2000 Plan Form1_6_Exhibit B 5" xfId="4555"/>
    <cellStyle name="_2000 Plan Form1_7" xfId="422"/>
    <cellStyle name="_2000 Plan Form1_7 2" xfId="4556"/>
    <cellStyle name="_2000 Plan Form1_7 3" xfId="4557"/>
    <cellStyle name="_2000 Plan Form1_7 4" xfId="4558"/>
    <cellStyle name="_2000 Plan Form1_7_02 Del E Webb Medical Plaza" xfId="423"/>
    <cellStyle name="_2000 Plan Form1_7_02 Del E Webb Medical Plaza 2" xfId="4559"/>
    <cellStyle name="_2000 Plan Form1_7_02 Del E Webb Medical Plaza 3" xfId="4560"/>
    <cellStyle name="_2000 Plan Form1_7_02 Del E Webb Medical Plaza 4" xfId="4561"/>
    <cellStyle name="_2000 Plan Form1_7_15 Hawaiian Village PPA" xfId="424"/>
    <cellStyle name="_2000 Plan Form1_7_15 Hawaiian Village PPA 2" xfId="4562"/>
    <cellStyle name="_2000 Plan Form1_7_15 Hawaiian Village PPA 3" xfId="4563"/>
    <cellStyle name="_2000 Plan Form1_7_15 Hawaiian Village PPA 4" xfId="4564"/>
    <cellStyle name="_2000 Plan Form1_7_Exhibit B" xfId="425"/>
    <cellStyle name="_2000 Plan Form1_7_Exhibit B 2" xfId="4565"/>
    <cellStyle name="_2000 Plan Form1_7_Exhibit B 3" xfId="4566"/>
    <cellStyle name="_2000 Plan Form1_7_Exhibit B 4" xfId="4567"/>
    <cellStyle name="_2000 Plan Form1_8" xfId="426"/>
    <cellStyle name="_2000 Plan Form1_8 2" xfId="4568"/>
    <cellStyle name="_2000 Plan Form1_8 3" xfId="4569"/>
    <cellStyle name="_2000 Plan Form1_8 4" xfId="4570"/>
    <cellStyle name="_2000 Plan Form1_9" xfId="427"/>
    <cellStyle name="_2000 Plan Form1_9 2" xfId="4571"/>
    <cellStyle name="_2000 Plan Form1_9 3" xfId="4572"/>
    <cellStyle name="_2000 Plan Form1_9 4" xfId="4573"/>
    <cellStyle name="_2000 Plan Form1_9_02 Del E Webb Medical Plaza" xfId="428"/>
    <cellStyle name="_2000 Plan Form1_9_02 Del E Webb Medical Plaza 2" xfId="429"/>
    <cellStyle name="_2000 Plan Form1_9_02 Del E Webb Medical Plaza 2 2" xfId="4574"/>
    <cellStyle name="_2000 Plan Form1_9_02 Del E Webb Medical Plaza 2 3" xfId="4575"/>
    <cellStyle name="_2000 Plan Form1_9_02 Del E Webb Medical Plaza 2 4" xfId="4576"/>
    <cellStyle name="_2000 Plan Form1_9_02 Del E Webb Medical Plaza 3" xfId="4577"/>
    <cellStyle name="_2000 Plan Form1_9_02 Del E Webb Medical Plaza 4" xfId="4578"/>
    <cellStyle name="_2000 Plan Form1_9_02 Del E Webb Medical Plaza 5" xfId="4579"/>
    <cellStyle name="_2000 Plan Form1_9_15 Hawaiian Village PPA" xfId="430"/>
    <cellStyle name="_2000 Plan Form1_9_15 Hawaiian Village PPA 2" xfId="431"/>
    <cellStyle name="_2000 Plan Form1_9_15 Hawaiian Village PPA 2 2" xfId="4580"/>
    <cellStyle name="_2000 Plan Form1_9_15 Hawaiian Village PPA 2 3" xfId="4581"/>
    <cellStyle name="_2000 Plan Form1_9_15 Hawaiian Village PPA 2 4" xfId="4582"/>
    <cellStyle name="_2000 Plan Form1_9_15 Hawaiian Village PPA 3" xfId="4583"/>
    <cellStyle name="_2000 Plan Form1_9_15 Hawaiian Village PPA 4" xfId="4584"/>
    <cellStyle name="_2000 Plan Form1_9_15 Hawaiian Village PPA 5" xfId="4585"/>
    <cellStyle name="_2000 Plan Form1_9_Exhibit B" xfId="432"/>
    <cellStyle name="_2000 Plan Form1_9_Exhibit B 2" xfId="433"/>
    <cellStyle name="_2000 Plan Form1_9_Exhibit B 2 2" xfId="4586"/>
    <cellStyle name="_2000 Plan Form1_9_Exhibit B 2 3" xfId="4587"/>
    <cellStyle name="_2000 Plan Form1_9_Exhibit B 2 4" xfId="4588"/>
    <cellStyle name="_2000 Plan Form1_9_Exhibit B 3" xfId="4589"/>
    <cellStyle name="_2000 Plan Form1_9_Exhibit B 4" xfId="4590"/>
    <cellStyle name="_2000 Plan Form1_9_Exhibit B 5" xfId="4591"/>
    <cellStyle name="_2000 Plan Form1_Exhibit B" xfId="434"/>
    <cellStyle name="_2000 Plan Form1_Exhibit B 2" xfId="435"/>
    <cellStyle name="_2000 Plan Form1_Exhibit B 2 2" xfId="4592"/>
    <cellStyle name="_2000 Plan Form1_Exhibit B 2 3" xfId="4593"/>
    <cellStyle name="_2000 Plan Form1_Exhibit B 2 4" xfId="4594"/>
    <cellStyle name="_2000 Plan Form1_Exhibit B 3" xfId="4595"/>
    <cellStyle name="_2000 Plan Form1_Exhibit B 4" xfId="4596"/>
    <cellStyle name="_2000 Plan Form1_Exhibit B 5" xfId="4597"/>
    <cellStyle name="_2000 Plan Form2（総務）" xfId="436"/>
    <cellStyle name="_2000 Plan Form2（総務） 2" xfId="4598"/>
    <cellStyle name="_2000 Plan Form2（総務） 3" xfId="4599"/>
    <cellStyle name="_2000 Plan Form2（総務） 4" xfId="4600"/>
    <cellStyle name="_2000 Plan Form2（総務）_02 Del E Webb Medical Plaza" xfId="437"/>
    <cellStyle name="_2000 Plan Form2（総務）_02 Del E Webb Medical Plaza 2" xfId="438"/>
    <cellStyle name="_2000 Plan Form2（総務）_02 Del E Webb Medical Plaza 2 2" xfId="4601"/>
    <cellStyle name="_2000 Plan Form2（総務）_02 Del E Webb Medical Plaza 2 3" xfId="4602"/>
    <cellStyle name="_2000 Plan Form2（総務）_02 Del E Webb Medical Plaza 2 4" xfId="4603"/>
    <cellStyle name="_2000 Plan Form2（総務）_02 Del E Webb Medical Plaza 3" xfId="4604"/>
    <cellStyle name="_2000 Plan Form2（総務）_02 Del E Webb Medical Plaza 4" xfId="4605"/>
    <cellStyle name="_2000 Plan Form2（総務）_02 Del E Webb Medical Plaza 5" xfId="4606"/>
    <cellStyle name="_2000 Plan Form2（総務）_1" xfId="439"/>
    <cellStyle name="_2000 Plan Form2（総務）_1 2" xfId="4607"/>
    <cellStyle name="_2000 Plan Form2（総務）_1 3" xfId="4608"/>
    <cellStyle name="_2000 Plan Form2（総務）_1 4" xfId="4609"/>
    <cellStyle name="_2000 Plan Form2（総務）_1_02 Del E Webb Medical Plaza" xfId="440"/>
    <cellStyle name="_2000 Plan Form2（総務）_1_02 Del E Webb Medical Plaza 2" xfId="441"/>
    <cellStyle name="_2000 Plan Form2（総務）_1_02 Del E Webb Medical Plaza 2 2" xfId="4610"/>
    <cellStyle name="_2000 Plan Form2（総務）_1_02 Del E Webb Medical Plaza 2 3" xfId="4611"/>
    <cellStyle name="_2000 Plan Form2（総務）_1_02 Del E Webb Medical Plaza 2 4" xfId="4612"/>
    <cellStyle name="_2000 Plan Form2（総務）_1_02 Del E Webb Medical Plaza 3" xfId="4613"/>
    <cellStyle name="_2000 Plan Form2（総務）_1_02 Del E Webb Medical Plaza 4" xfId="4614"/>
    <cellStyle name="_2000 Plan Form2（総務）_1_02 Del E Webb Medical Plaza 5" xfId="4615"/>
    <cellStyle name="_2000 Plan Form2（総務）_1_15 Hawaiian Village PPA" xfId="442"/>
    <cellStyle name="_2000 Plan Form2（総務）_1_15 Hawaiian Village PPA 2" xfId="443"/>
    <cellStyle name="_2000 Plan Form2（総務）_1_15 Hawaiian Village PPA 2 2" xfId="4616"/>
    <cellStyle name="_2000 Plan Form2（総務）_1_15 Hawaiian Village PPA 2 3" xfId="4617"/>
    <cellStyle name="_2000 Plan Form2（総務）_1_15 Hawaiian Village PPA 2 4" xfId="4618"/>
    <cellStyle name="_2000 Plan Form2（総務）_1_15 Hawaiian Village PPA 3" xfId="4619"/>
    <cellStyle name="_2000 Plan Form2（総務）_1_15 Hawaiian Village PPA 4" xfId="4620"/>
    <cellStyle name="_2000 Plan Form2（総務）_1_15 Hawaiian Village PPA 5" xfId="4621"/>
    <cellStyle name="_2000 Plan Form2（総務）_1_Exhibit B" xfId="444"/>
    <cellStyle name="_2000 Plan Form2（総務）_1_Exhibit B 2" xfId="445"/>
    <cellStyle name="_2000 Plan Form2（総務）_1_Exhibit B 2 2" xfId="4622"/>
    <cellStyle name="_2000 Plan Form2（総務）_1_Exhibit B 2 3" xfId="4623"/>
    <cellStyle name="_2000 Plan Form2（総務）_1_Exhibit B 2 4" xfId="4624"/>
    <cellStyle name="_2000 Plan Form2（総務）_1_Exhibit B 3" xfId="4625"/>
    <cellStyle name="_2000 Plan Form2（総務）_1_Exhibit B 4" xfId="4626"/>
    <cellStyle name="_2000 Plan Form2（総務）_1_Exhibit B 5" xfId="4627"/>
    <cellStyle name="_2000 Plan Form2（総務）_15 Hawaiian Village PPA" xfId="446"/>
    <cellStyle name="_2000 Plan Form2（総務）_15 Hawaiian Village PPA 2" xfId="447"/>
    <cellStyle name="_2000 Plan Form2（総務）_15 Hawaiian Village PPA 2 2" xfId="4628"/>
    <cellStyle name="_2000 Plan Form2（総務）_15 Hawaiian Village PPA 2 3" xfId="4629"/>
    <cellStyle name="_2000 Plan Form2（総務）_15 Hawaiian Village PPA 2 4" xfId="4630"/>
    <cellStyle name="_2000 Plan Form2（総務）_15 Hawaiian Village PPA 3" xfId="4631"/>
    <cellStyle name="_2000 Plan Form2（総務）_15 Hawaiian Village PPA 4" xfId="4632"/>
    <cellStyle name="_2000 Plan Form2（総務）_15 Hawaiian Village PPA 5" xfId="4633"/>
    <cellStyle name="_2000 Plan Form2（総務）_2" xfId="448"/>
    <cellStyle name="_2000 Plan Form2（総務）_2 2" xfId="4634"/>
    <cellStyle name="_2000 Plan Form2（総務）_2 3" xfId="4635"/>
    <cellStyle name="_2000 Plan Form2（総務）_2 4" xfId="4636"/>
    <cellStyle name="_2000 Plan Form2（総務）_3" xfId="449"/>
    <cellStyle name="_2000 Plan Form2（総務）_3 2" xfId="4637"/>
    <cellStyle name="_2000 Plan Form2（総務）_3 3" xfId="4638"/>
    <cellStyle name="_2000 Plan Form2（総務）_3 4" xfId="4639"/>
    <cellStyle name="_2000 Plan Form2（総務）_3_Vectant 3-13-02" xfId="450"/>
    <cellStyle name="_2000 Plan Form2（総務）_3_Vectant 3-13-02 2" xfId="4640"/>
    <cellStyle name="_2000 Plan Form2（総務）_3_Vectant 3-13-02 3" xfId="4641"/>
    <cellStyle name="_2000 Plan Form2（総務）_3_Vectant 3-13-02 4" xfId="4642"/>
    <cellStyle name="_2000 Plan Form2（総務）_4" xfId="451"/>
    <cellStyle name="_2000 Plan Form2（総務）_4 2" xfId="4643"/>
    <cellStyle name="_2000 Plan Form2（総務）_4 3" xfId="4644"/>
    <cellStyle name="_2000 Plan Form2（総務）_4 4" xfId="4645"/>
    <cellStyle name="_2000 Plan Form2（総務）_4_02 Del E Webb Medical Plaza" xfId="452"/>
    <cellStyle name="_2000 Plan Form2（総務）_4_02 Del E Webb Medical Plaza 2" xfId="4646"/>
    <cellStyle name="_2000 Plan Form2（総務）_4_02 Del E Webb Medical Plaza 3" xfId="4647"/>
    <cellStyle name="_2000 Plan Form2（総務）_4_02 Del E Webb Medical Plaza 4" xfId="4648"/>
    <cellStyle name="_2000 Plan Form2（総務）_4_15 Hawaiian Village PPA" xfId="453"/>
    <cellStyle name="_2000 Plan Form2（総務）_4_15 Hawaiian Village PPA 2" xfId="4649"/>
    <cellStyle name="_2000 Plan Form2（総務）_4_15 Hawaiian Village PPA 3" xfId="4650"/>
    <cellStyle name="_2000 Plan Form2（総務）_4_15 Hawaiian Village PPA 4" xfId="4651"/>
    <cellStyle name="_2000 Plan Form2（総務）_4_Exhibit B" xfId="454"/>
    <cellStyle name="_2000 Plan Form2（総務）_4_Exhibit B 2" xfId="4652"/>
    <cellStyle name="_2000 Plan Form2（総務）_4_Exhibit B 3" xfId="4653"/>
    <cellStyle name="_2000 Plan Form2（総務）_4_Exhibit B 4" xfId="4654"/>
    <cellStyle name="_2000 Plan Form2（総務）_5" xfId="455"/>
    <cellStyle name="_2000 Plan Form2（総務）_5_15 Hawaiian Village PPA" xfId="456"/>
    <cellStyle name="_2000 Plan Form2（総務）_5_Exhibit B" xfId="457"/>
    <cellStyle name="_2000 Plan Form2（総務）_6" xfId="458"/>
    <cellStyle name="_2000 Plan Form2（総務）_6 2" xfId="4655"/>
    <cellStyle name="_2000 Plan Form2（総務）_6 3" xfId="4656"/>
    <cellStyle name="_2000 Plan Form2（総務）_6 4" xfId="4657"/>
    <cellStyle name="_2000 Plan Form2（総務）_6_02 Del E Webb Medical Plaza" xfId="459"/>
    <cellStyle name="_2000 Plan Form2（総務）_6_02 Del E Webb Medical Plaza 2" xfId="460"/>
    <cellStyle name="_2000 Plan Form2（総務）_6_02 Del E Webb Medical Plaza 2 2" xfId="4658"/>
    <cellStyle name="_2000 Plan Form2（総務）_6_02 Del E Webb Medical Plaza 2 3" xfId="4659"/>
    <cellStyle name="_2000 Plan Form2（総務）_6_02 Del E Webb Medical Plaza 2 4" xfId="4660"/>
    <cellStyle name="_2000 Plan Form2（総務）_6_02 Del E Webb Medical Plaza 3" xfId="4661"/>
    <cellStyle name="_2000 Plan Form2（総務）_6_02 Del E Webb Medical Plaza 4" xfId="4662"/>
    <cellStyle name="_2000 Plan Form2（総務）_6_02 Del E Webb Medical Plaza 5" xfId="4663"/>
    <cellStyle name="_2000 Plan Form2（総務）_6_15 Hawaiian Village PPA" xfId="461"/>
    <cellStyle name="_2000 Plan Form2（総務）_6_15 Hawaiian Village PPA 2" xfId="462"/>
    <cellStyle name="_2000 Plan Form2（総務）_6_15 Hawaiian Village PPA 2 2" xfId="4664"/>
    <cellStyle name="_2000 Plan Form2（総務）_6_15 Hawaiian Village PPA 2 3" xfId="4665"/>
    <cellStyle name="_2000 Plan Form2（総務）_6_15 Hawaiian Village PPA 2 4" xfId="4666"/>
    <cellStyle name="_2000 Plan Form2（総務）_6_15 Hawaiian Village PPA 3" xfId="4667"/>
    <cellStyle name="_2000 Plan Form2（総務）_6_15 Hawaiian Village PPA 4" xfId="4668"/>
    <cellStyle name="_2000 Plan Form2（総務）_6_15 Hawaiian Village PPA 5" xfId="4669"/>
    <cellStyle name="_2000 Plan Form2（総務）_6_Exhibit B" xfId="463"/>
    <cellStyle name="_2000 Plan Form2（総務）_6_Exhibit B 2" xfId="464"/>
    <cellStyle name="_2000 Plan Form2（総務）_6_Exhibit B 2 2" xfId="4670"/>
    <cellStyle name="_2000 Plan Form2（総務）_6_Exhibit B 2 3" xfId="4671"/>
    <cellStyle name="_2000 Plan Form2（総務）_6_Exhibit B 2 4" xfId="4672"/>
    <cellStyle name="_2000 Plan Form2（総務）_6_Exhibit B 3" xfId="4673"/>
    <cellStyle name="_2000 Plan Form2（総務）_6_Exhibit B 4" xfId="4674"/>
    <cellStyle name="_2000 Plan Form2（総務）_6_Exhibit B 5" xfId="4675"/>
    <cellStyle name="_2000 Plan Form2（総務）_7" xfId="465"/>
    <cellStyle name="_2000 Plan Form2（総務）_7 2" xfId="4676"/>
    <cellStyle name="_2000 Plan Form2（総務）_7 3" xfId="4677"/>
    <cellStyle name="_2000 Plan Form2（総務）_7 4" xfId="4678"/>
    <cellStyle name="_2000 Plan Form2（総務）_8" xfId="466"/>
    <cellStyle name="_2000 Plan Form2（総務）_8 2" xfId="4679"/>
    <cellStyle name="_2000 Plan Form2（総務）_8 3" xfId="4680"/>
    <cellStyle name="_2000 Plan Form2（総務）_8 4" xfId="4681"/>
    <cellStyle name="_2000 Plan Form2（総務）_9" xfId="467"/>
    <cellStyle name="_2000 Plan Form2（総務）_9 2" xfId="4682"/>
    <cellStyle name="_2000 Plan Form2（総務）_9 3" xfId="4683"/>
    <cellStyle name="_2000 Plan Form2（総務）_9 4" xfId="4684"/>
    <cellStyle name="_2000 Plan Form2（総務）_9_02 Del E Webb Medical Plaza" xfId="468"/>
    <cellStyle name="_2000 Plan Form2（総務）_9_02 Del E Webb Medical Plaza 2" xfId="469"/>
    <cellStyle name="_2000 Plan Form2（総務）_9_02 Del E Webb Medical Plaza 2 2" xfId="4685"/>
    <cellStyle name="_2000 Plan Form2（総務）_9_02 Del E Webb Medical Plaza 2 3" xfId="4686"/>
    <cellStyle name="_2000 Plan Form2（総務）_9_02 Del E Webb Medical Plaza 2 4" xfId="4687"/>
    <cellStyle name="_2000 Plan Form2（総務）_9_02 Del E Webb Medical Plaza 3" xfId="4688"/>
    <cellStyle name="_2000 Plan Form2（総務）_9_02 Del E Webb Medical Plaza 4" xfId="4689"/>
    <cellStyle name="_2000 Plan Form2（総務）_9_02 Del E Webb Medical Plaza 5" xfId="4690"/>
    <cellStyle name="_2000 Plan Form2（総務）_9_15 Hawaiian Village PPA" xfId="470"/>
    <cellStyle name="_2000 Plan Form2（総務）_9_15 Hawaiian Village PPA 2" xfId="471"/>
    <cellStyle name="_2000 Plan Form2（総務）_9_15 Hawaiian Village PPA 2 2" xfId="4691"/>
    <cellStyle name="_2000 Plan Form2（総務）_9_15 Hawaiian Village PPA 2 3" xfId="4692"/>
    <cellStyle name="_2000 Plan Form2（総務）_9_15 Hawaiian Village PPA 2 4" xfId="4693"/>
    <cellStyle name="_2000 Plan Form2（総務）_9_15 Hawaiian Village PPA 3" xfId="4694"/>
    <cellStyle name="_2000 Plan Form2（総務）_9_15 Hawaiian Village PPA 4" xfId="4695"/>
    <cellStyle name="_2000 Plan Form2（総務）_9_15 Hawaiian Village PPA 5" xfId="4696"/>
    <cellStyle name="_2000 Plan Form2（総務）_9_Exhibit B" xfId="472"/>
    <cellStyle name="_2000 Plan Form2（総務）_9_Exhibit B 2" xfId="473"/>
    <cellStyle name="_2000 Plan Form2（総務）_9_Exhibit B 2 2" xfId="4697"/>
    <cellStyle name="_2000 Plan Form2（総務）_9_Exhibit B 2 3" xfId="4698"/>
    <cellStyle name="_2000 Plan Form2（総務）_9_Exhibit B 2 4" xfId="4699"/>
    <cellStyle name="_2000 Plan Form2（総務）_9_Exhibit B 3" xfId="4700"/>
    <cellStyle name="_2000 Plan Form2（総務）_9_Exhibit B 4" xfId="4701"/>
    <cellStyle name="_2000 Plan Form2（総務）_9_Exhibit B 5" xfId="4702"/>
    <cellStyle name="_2000 Plan Form2（総務）_Exhibit B" xfId="474"/>
    <cellStyle name="_2000 Plan Form2（総務）_Exhibit B 2" xfId="475"/>
    <cellStyle name="_2000 Plan Form2（総務）_Exhibit B 2 2" xfId="4703"/>
    <cellStyle name="_2000 Plan Form2（総務）_Exhibit B 2 3" xfId="4704"/>
    <cellStyle name="_2000 Plan Form2（総務）_Exhibit B 2 4" xfId="4705"/>
    <cellStyle name="_2000 Plan Form2（総務）_Exhibit B 3" xfId="4706"/>
    <cellStyle name="_2000 Plan Form2（総務）_Exhibit B 4" xfId="4707"/>
    <cellStyle name="_2000 Plan Form2（総務）_Exhibit B 5" xfId="4708"/>
    <cellStyle name="_2000 Plan Form2（総務）1" xfId="476"/>
    <cellStyle name="_2000 Plan Form2（総務）1 2" xfId="4709"/>
    <cellStyle name="_2000 Plan Form2（総務）1 3" xfId="4710"/>
    <cellStyle name="_2000 Plan Form2（総務）1 4" xfId="4711"/>
    <cellStyle name="_2000 Plan Form2（総務）1_1" xfId="477"/>
    <cellStyle name="_2000 Plan Form2（総務）1_1 2" xfId="4712"/>
    <cellStyle name="_2000 Plan Form2（総務）1_1 3" xfId="4713"/>
    <cellStyle name="_2000 Plan Form2（総務）1_1 4" xfId="4714"/>
    <cellStyle name="_2000 Plan Form2（総務）1_1_02 Del E Webb Medical Plaza" xfId="478"/>
    <cellStyle name="_2000 Plan Form2（総務）1_1_02 Del E Webb Medical Plaza 2" xfId="479"/>
    <cellStyle name="_2000 Plan Form2（総務）1_1_02 Del E Webb Medical Plaza 2 2" xfId="4715"/>
    <cellStyle name="_2000 Plan Form2（総務）1_1_02 Del E Webb Medical Plaza 2 3" xfId="4716"/>
    <cellStyle name="_2000 Plan Form2（総務）1_1_02 Del E Webb Medical Plaza 2 4" xfId="4717"/>
    <cellStyle name="_2000 Plan Form2（総務）1_1_02 Del E Webb Medical Plaza 3" xfId="4718"/>
    <cellStyle name="_2000 Plan Form2（総務）1_1_02 Del E Webb Medical Plaza 4" xfId="4719"/>
    <cellStyle name="_2000 Plan Form2（総務）1_1_02 Del E Webb Medical Plaza 5" xfId="4720"/>
    <cellStyle name="_2000 Plan Form2（総務）1_1_15 Hawaiian Village PPA" xfId="480"/>
    <cellStyle name="_2000 Plan Form2（総務）1_1_15 Hawaiian Village PPA 2" xfId="481"/>
    <cellStyle name="_2000 Plan Form2（総務）1_1_15 Hawaiian Village PPA 2 2" xfId="4721"/>
    <cellStyle name="_2000 Plan Form2（総務）1_1_15 Hawaiian Village PPA 2 3" xfId="4722"/>
    <cellStyle name="_2000 Plan Form2（総務）1_1_15 Hawaiian Village PPA 2 4" xfId="4723"/>
    <cellStyle name="_2000 Plan Form2（総務）1_1_15 Hawaiian Village PPA 3" xfId="4724"/>
    <cellStyle name="_2000 Plan Form2（総務）1_1_15 Hawaiian Village PPA 4" xfId="4725"/>
    <cellStyle name="_2000 Plan Form2（総務）1_1_15 Hawaiian Village PPA 5" xfId="4726"/>
    <cellStyle name="_2000 Plan Form2（総務）1_1_Exhibit B" xfId="482"/>
    <cellStyle name="_2000 Plan Form2（総務）1_1_Exhibit B 2" xfId="483"/>
    <cellStyle name="_2000 Plan Form2（総務）1_1_Exhibit B 2 2" xfId="4727"/>
    <cellStyle name="_2000 Plan Form2（総務）1_1_Exhibit B 2 3" xfId="4728"/>
    <cellStyle name="_2000 Plan Form2（総務）1_1_Exhibit B 2 4" xfId="4729"/>
    <cellStyle name="_2000 Plan Form2（総務）1_1_Exhibit B 3" xfId="4730"/>
    <cellStyle name="_2000 Plan Form2（総務）1_1_Exhibit B 4" xfId="4731"/>
    <cellStyle name="_2000 Plan Form2（総務）1_1_Exhibit B 5" xfId="4732"/>
    <cellStyle name="_2000 Plan Form2（総務）1_2" xfId="484"/>
    <cellStyle name="_2000 Plan Form2（総務）1_2 2" xfId="4733"/>
    <cellStyle name="_2000 Plan Form2（総務）1_2 3" xfId="4734"/>
    <cellStyle name="_2000 Plan Form2（総務）1_2 4" xfId="4735"/>
    <cellStyle name="_2000 Plan Form2（総務）1_2_02 Del E Webb Medical Plaza" xfId="485"/>
    <cellStyle name="_2000 Plan Form2（総務）1_2_02 Del E Webb Medical Plaza 2" xfId="486"/>
    <cellStyle name="_2000 Plan Form2（総務）1_2_02 Del E Webb Medical Plaza 2 2" xfId="4736"/>
    <cellStyle name="_2000 Plan Form2（総務）1_2_02 Del E Webb Medical Plaza 2 3" xfId="4737"/>
    <cellStyle name="_2000 Plan Form2（総務）1_2_02 Del E Webb Medical Plaza 2 4" xfId="4738"/>
    <cellStyle name="_2000 Plan Form2（総務）1_2_02 Del E Webb Medical Plaza 3" xfId="4739"/>
    <cellStyle name="_2000 Plan Form2（総務）1_2_02 Del E Webb Medical Plaza 4" xfId="4740"/>
    <cellStyle name="_2000 Plan Form2（総務）1_2_02 Del E Webb Medical Plaza 5" xfId="4741"/>
    <cellStyle name="_2000 Plan Form2（総務）1_2_15 Hawaiian Village PPA" xfId="487"/>
    <cellStyle name="_2000 Plan Form2（総務）1_2_15 Hawaiian Village PPA 2" xfId="488"/>
    <cellStyle name="_2000 Plan Form2（総務）1_2_15 Hawaiian Village PPA 2 2" xfId="4742"/>
    <cellStyle name="_2000 Plan Form2（総務）1_2_15 Hawaiian Village PPA 2 3" xfId="4743"/>
    <cellStyle name="_2000 Plan Form2（総務）1_2_15 Hawaiian Village PPA 2 4" xfId="4744"/>
    <cellStyle name="_2000 Plan Form2（総務）1_2_15 Hawaiian Village PPA 3" xfId="4745"/>
    <cellStyle name="_2000 Plan Form2（総務）1_2_15 Hawaiian Village PPA 4" xfId="4746"/>
    <cellStyle name="_2000 Plan Form2（総務）1_2_15 Hawaiian Village PPA 5" xfId="4747"/>
    <cellStyle name="_2000 Plan Form2（総務）1_2_Exhibit B" xfId="489"/>
    <cellStyle name="_2000 Plan Form2（総務）1_2_Exhibit B 2" xfId="490"/>
    <cellStyle name="_2000 Plan Form2（総務）1_2_Exhibit B 2 2" xfId="4748"/>
    <cellStyle name="_2000 Plan Form2（総務）1_2_Exhibit B 2 3" xfId="4749"/>
    <cellStyle name="_2000 Plan Form2（総務）1_2_Exhibit B 2 4" xfId="4750"/>
    <cellStyle name="_2000 Plan Form2（総務）1_2_Exhibit B 3" xfId="4751"/>
    <cellStyle name="_2000 Plan Form2（総務）1_2_Exhibit B 4" xfId="4752"/>
    <cellStyle name="_2000 Plan Form2（総務）1_2_Exhibit B 5" xfId="4753"/>
    <cellStyle name="_2000 Plan Form2（総務）1_3" xfId="491"/>
    <cellStyle name="_2000 Plan Form2（総務）1_3_15 Hawaiian Village PPA" xfId="492"/>
    <cellStyle name="_2000 Plan Form2（総務）1_3_Exhibit B" xfId="493"/>
    <cellStyle name="_2000 Plan Form2（総務）1_4" xfId="494"/>
    <cellStyle name="_2000 Plan Form2（総務）1_4 2" xfId="4754"/>
    <cellStyle name="_2000 Plan Form2（総務）1_4 3" xfId="4755"/>
    <cellStyle name="_2000 Plan Form2（総務）1_4 4" xfId="4756"/>
    <cellStyle name="_2000 Plan Form2（総務）1_4_02 Del E Webb Medical Plaza" xfId="495"/>
    <cellStyle name="_2000 Plan Form2（総務）1_4_02 Del E Webb Medical Plaza 2" xfId="496"/>
    <cellStyle name="_2000 Plan Form2（総務）1_4_02 Del E Webb Medical Plaza 2 2" xfId="4757"/>
    <cellStyle name="_2000 Plan Form2（総務）1_4_02 Del E Webb Medical Plaza 2 3" xfId="4758"/>
    <cellStyle name="_2000 Plan Form2（総務）1_4_02 Del E Webb Medical Plaza 2 4" xfId="4759"/>
    <cellStyle name="_2000 Plan Form2（総務）1_4_02 Del E Webb Medical Plaza 3" xfId="4760"/>
    <cellStyle name="_2000 Plan Form2（総務）1_4_02 Del E Webb Medical Plaza 4" xfId="4761"/>
    <cellStyle name="_2000 Plan Form2（総務）1_4_02 Del E Webb Medical Plaza 5" xfId="4762"/>
    <cellStyle name="_2000 Plan Form2（総務）1_4_15 Hawaiian Village PPA" xfId="497"/>
    <cellStyle name="_2000 Plan Form2（総務）1_4_15 Hawaiian Village PPA 2" xfId="498"/>
    <cellStyle name="_2000 Plan Form2（総務）1_4_15 Hawaiian Village PPA 2 2" xfId="4763"/>
    <cellStyle name="_2000 Plan Form2（総務）1_4_15 Hawaiian Village PPA 2 3" xfId="4764"/>
    <cellStyle name="_2000 Plan Form2（総務）1_4_15 Hawaiian Village PPA 2 4" xfId="4765"/>
    <cellStyle name="_2000 Plan Form2（総務）1_4_15 Hawaiian Village PPA 3" xfId="4766"/>
    <cellStyle name="_2000 Plan Form2（総務）1_4_15 Hawaiian Village PPA 4" xfId="4767"/>
    <cellStyle name="_2000 Plan Form2（総務）1_4_15 Hawaiian Village PPA 5" xfId="4768"/>
    <cellStyle name="_2000 Plan Form2（総務）1_4_Exhibit B" xfId="499"/>
    <cellStyle name="_2000 Plan Form2（総務）1_4_Exhibit B 2" xfId="500"/>
    <cellStyle name="_2000 Plan Form2（総務）1_4_Exhibit B 2 2" xfId="4769"/>
    <cellStyle name="_2000 Plan Form2（総務）1_4_Exhibit B 2 3" xfId="4770"/>
    <cellStyle name="_2000 Plan Form2（総務）1_4_Exhibit B 2 4" xfId="4771"/>
    <cellStyle name="_2000 Plan Form2（総務）1_4_Exhibit B 3" xfId="4772"/>
    <cellStyle name="_2000 Plan Form2（総務）1_4_Exhibit B 4" xfId="4773"/>
    <cellStyle name="_2000 Plan Form2（総務）1_4_Exhibit B 5" xfId="4774"/>
    <cellStyle name="_2000 Plan Form2（総務）1_5" xfId="501"/>
    <cellStyle name="_2000 Plan Form2（総務）1_5 2" xfId="4775"/>
    <cellStyle name="_2000 Plan Form2（総務）1_5 3" xfId="4776"/>
    <cellStyle name="_2000 Plan Form2（総務）1_5 4" xfId="4777"/>
    <cellStyle name="_2000 Plan Form2（総務）1_6" xfId="502"/>
    <cellStyle name="_2000 Plan Form2（総務）1_6 2" xfId="4778"/>
    <cellStyle name="_2000 Plan Form2（総務）1_6 3" xfId="4779"/>
    <cellStyle name="_2000 Plan Form2（総務）1_6 4" xfId="4780"/>
    <cellStyle name="_2000 Plan Form2（総務）1_6_02 Del E Webb Medical Plaza" xfId="503"/>
    <cellStyle name="_2000 Plan Form2（総務）1_6_02 Del E Webb Medical Plaza 2" xfId="4781"/>
    <cellStyle name="_2000 Plan Form2（総務）1_6_02 Del E Webb Medical Plaza 3" xfId="4782"/>
    <cellStyle name="_2000 Plan Form2（総務）1_6_02 Del E Webb Medical Plaza 4" xfId="4783"/>
    <cellStyle name="_2000 Plan Form2（総務）1_6_15 Hawaiian Village PPA" xfId="504"/>
    <cellStyle name="_2000 Plan Form2（総務）1_6_15 Hawaiian Village PPA 2" xfId="4784"/>
    <cellStyle name="_2000 Plan Form2（総務）1_6_15 Hawaiian Village PPA 3" xfId="4785"/>
    <cellStyle name="_2000 Plan Form2（総務）1_6_15 Hawaiian Village PPA 4" xfId="4786"/>
    <cellStyle name="_2000 Plan Form2（総務）1_6_Exhibit B" xfId="505"/>
    <cellStyle name="_2000 Plan Form2（総務）1_6_Exhibit B 2" xfId="4787"/>
    <cellStyle name="_2000 Plan Form2（総務）1_6_Exhibit B 3" xfId="4788"/>
    <cellStyle name="_2000 Plan Form2（総務）1_6_Exhibit B 4" xfId="4789"/>
    <cellStyle name="_2000 Plan Form2（総務）1_7" xfId="506"/>
    <cellStyle name="_2000 Plan Form2（総務）1_7 2" xfId="4790"/>
    <cellStyle name="_2000 Plan Form2（総務）1_7 3" xfId="4791"/>
    <cellStyle name="_2000 Plan Form2（総務）1_7 4" xfId="4792"/>
    <cellStyle name="_2000 Plan Form2（総務）1_8" xfId="507"/>
    <cellStyle name="_2000 Plan Form2（総務）1_8 2" xfId="4793"/>
    <cellStyle name="_2000 Plan Form2（総務）1_8 3" xfId="4794"/>
    <cellStyle name="_2000 Plan Form2（総務）1_8 4" xfId="4795"/>
    <cellStyle name="_2000 Plan Form2（総務）1_8_Vectant 3-13-02" xfId="508"/>
    <cellStyle name="_2000 Plan Form2（総務）1_8_Vectant 3-13-02 2" xfId="4796"/>
    <cellStyle name="_2000 Plan Form2（総務）1_8_Vectant 3-13-02 3" xfId="4797"/>
    <cellStyle name="_2000 Plan Form2（総務）1_8_Vectant 3-13-02 4" xfId="4798"/>
    <cellStyle name="_2000 Plan Form2（総務）1_9" xfId="509"/>
    <cellStyle name="_2000 Plan Form2（総務）1_9 2" xfId="4799"/>
    <cellStyle name="_2000 Plan Form2（総務）1_9 3" xfId="4800"/>
    <cellStyle name="_2000 Plan Form2（総務）1_9 4" xfId="4801"/>
    <cellStyle name="_2000 Plan Form2（総務）1_9_02 Del E Webb Medical Plaza" xfId="510"/>
    <cellStyle name="_2000 Plan Form2（総務）1_9_02 Del E Webb Medical Plaza 2" xfId="511"/>
    <cellStyle name="_2000 Plan Form2（総務）1_9_02 Del E Webb Medical Plaza 2 2" xfId="4802"/>
    <cellStyle name="_2000 Plan Form2（総務）1_9_02 Del E Webb Medical Plaza 2 3" xfId="4803"/>
    <cellStyle name="_2000 Plan Form2（総務）1_9_02 Del E Webb Medical Plaza 2 4" xfId="4804"/>
    <cellStyle name="_2000 Plan Form2（総務）1_9_02 Del E Webb Medical Plaza 3" xfId="4805"/>
    <cellStyle name="_2000 Plan Form2（総務）1_9_02 Del E Webb Medical Plaza 4" xfId="4806"/>
    <cellStyle name="_2000 Plan Form2（総務）1_9_02 Del E Webb Medical Plaza 5" xfId="4807"/>
    <cellStyle name="_2000 Plan Form2（総務）1_9_15 Hawaiian Village PPA" xfId="512"/>
    <cellStyle name="_2000 Plan Form2（総務）1_9_15 Hawaiian Village PPA 2" xfId="513"/>
    <cellStyle name="_2000 Plan Form2（総務）1_9_15 Hawaiian Village PPA 2 2" xfId="4808"/>
    <cellStyle name="_2000 Plan Form2（総務）1_9_15 Hawaiian Village PPA 2 3" xfId="4809"/>
    <cellStyle name="_2000 Plan Form2（総務）1_9_15 Hawaiian Village PPA 2 4" xfId="4810"/>
    <cellStyle name="_2000 Plan Form2（総務）1_9_15 Hawaiian Village PPA 3" xfId="4811"/>
    <cellStyle name="_2000 Plan Form2（総務）1_9_15 Hawaiian Village PPA 4" xfId="4812"/>
    <cellStyle name="_2000 Plan Form2（総務）1_9_15 Hawaiian Village PPA 5" xfId="4813"/>
    <cellStyle name="_2000 Plan Form2（総務）1_9_Exhibit B" xfId="514"/>
    <cellStyle name="_2000 Plan Form2（総務）1_9_Exhibit B 2" xfId="515"/>
    <cellStyle name="_2000 Plan Form2（総務）1_9_Exhibit B 2 2" xfId="4814"/>
    <cellStyle name="_2000 Plan Form2（総務）1_9_Exhibit B 2 3" xfId="4815"/>
    <cellStyle name="_2000 Plan Form2（総務）1_9_Exhibit B 2 4" xfId="4816"/>
    <cellStyle name="_2000 Plan Form2（総務）1_9_Exhibit B 3" xfId="4817"/>
    <cellStyle name="_2000 Plan Form2（総務）1_9_Exhibit B 4" xfId="4818"/>
    <cellStyle name="_2000 Plan Form2（総務）1_9_Exhibit B 5" xfId="4819"/>
    <cellStyle name="_20040624 - 'Standard CSO'(Samba) Pricer - Will" xfId="516"/>
    <cellStyle name="_2005" xfId="517"/>
    <cellStyle name="_2005 FY IBD Rev Allocations2" xfId="518"/>
    <cellStyle name="_2006 Rev Forecast_2Aug05v4" xfId="519"/>
    <cellStyle name="_2006 Rev Forecast_2Aug05v4_Book2" xfId="520"/>
    <cellStyle name="_23 provisions" xfId="521"/>
    <cellStyle name="_3. Impairment Charges" xfId="522"/>
    <cellStyle name="_3.11 IBD Winter Report Feb 06 values" xfId="523"/>
    <cellStyle name="_4. Impairment Allowance" xfId="524"/>
    <cellStyle name="_4-UK CDS and Relative Value Book Schedules - Apr 07" xfId="525"/>
    <cellStyle name="_5. PCRL Summary" xfId="526"/>
    <cellStyle name="_8. Other Provisions" xfId="527"/>
    <cellStyle name="_8. Other Provisions_1" xfId="528"/>
    <cellStyle name="_ACBS" xfId="529"/>
    <cellStyle name="_Accown status as of 1-16" xfId="530"/>
    <cellStyle name="_AES workings" xfId="531"/>
    <cellStyle name="_Aged Inventory Workings" xfId="532"/>
    <cellStyle name="_Americas - Sep 2006 Appendix A" xfId="533"/>
    <cellStyle name="_Americas IBD Shadow Revs2" xfId="534"/>
    <cellStyle name="_Americas Management Account July v3 publish" xfId="535"/>
    <cellStyle name="_Amit" xfId="536"/>
    <cellStyle name="_Analysis and commentary" xfId="537"/>
    <cellStyle name="_AOB" xfId="538"/>
    <cellStyle name="_App 2(i) Confirms London" xfId="539"/>
    <cellStyle name="_App 5 - Reserve Sched." xfId="540"/>
    <cellStyle name="_App of Equity Cap" xfId="541"/>
    <cellStyle name="_April'07 Impairment Papers" xfId="542"/>
    <cellStyle name="_As sent out1" xfId="543"/>
    <cellStyle name="_Assembled Workforce Template1" xfId="544"/>
    <cellStyle name="_Asset Class (new cube) OCT06 MASTER" xfId="545"/>
    <cellStyle name="_Asset Class April 06" xfId="546"/>
    <cellStyle name="_Asset Class May 06 Final 200606" xfId="547"/>
    <cellStyle name="_Asset Class_May 06" xfId="548"/>
    <cellStyle name="_Aug 06 RAF_NI &amp; Sec costs" xfId="549"/>
    <cellStyle name="_B2B" xfId="550"/>
    <cellStyle name="_BANA TB" xfId="551"/>
    <cellStyle name="_Barcap" xfId="552"/>
    <cellStyle name="_Barcap - Identified Imp" xfId="553"/>
    <cellStyle name="_Barcap - Unidentified Imp" xfId="554"/>
    <cellStyle name="_Barcap Impairment Report - Summary" xfId="555"/>
    <cellStyle name="_BEL Accrual 28 June 02" xfId="556"/>
    <cellStyle name="_BEL Accrual 31 Oct for Barclays" xfId="557"/>
    <cellStyle name="_BEL Accruals  31 Dec  02  for Barclays 1.2" xfId="558"/>
    <cellStyle name="_Bonus Model September modelling" xfId="559"/>
    <cellStyle name="_Book114" xfId="560"/>
    <cellStyle name="_Book2" xfId="561"/>
    <cellStyle name="_Book2_Mar Summary " xfId="562"/>
    <cellStyle name="_Book28" xfId="563"/>
    <cellStyle name="_Book3" xfId="564"/>
    <cellStyle name="_Book3_Book2" xfId="565"/>
    <cellStyle name="_Book37" xfId="566"/>
    <cellStyle name="_Book4" xfId="567"/>
    <cellStyle name="_Book6" xfId="568"/>
    <cellStyle name="_Breakdown" xfId="569"/>
    <cellStyle name="_BS_pivot" xfId="570"/>
    <cellStyle name="_BU Revenue by Business 061010" xfId="571"/>
    <cellStyle name="_Calibrator" xfId="572"/>
    <cellStyle name="_Cap Gen 06-09" xfId="573"/>
    <cellStyle name="_CapitalModel v14" xfId="574"/>
    <cellStyle name="_Cash Ledgers" xfId="575"/>
    <cellStyle name="_CCGM business case Sept 15v21" xfId="576"/>
    <cellStyle name="_CCGM business case Sept 15v21_Book2" xfId="577"/>
    <cellStyle name="_CCGM business case Sept 15v22" xfId="578"/>
    <cellStyle name="_CCGM business case Sept 15v22_Book2" xfId="579"/>
    <cellStyle name="_CCGM headcount Oct 6" xfId="580"/>
    <cellStyle name="_CCGM headcount Oct 6_Book2" xfId="581"/>
    <cellStyle name="_CCGM Initiatives 23.12" xfId="582"/>
    <cellStyle name="_CCGM Initiatives 23.12 2" xfId="13806"/>
    <cellStyle name="_CCGM Initiatives 23.12 3" xfId="13800"/>
    <cellStyle name="_CCGM Initiatives 23.12_Book2" xfId="583"/>
    <cellStyle name="_CCGM Initiatives 31.01 v2" xfId="584"/>
    <cellStyle name="_CCGM Initiatives 31.01 v2 2" xfId="13782"/>
    <cellStyle name="_CCGM Initiatives 31.01 v2 3" xfId="13798"/>
    <cellStyle name="_CCGM Initiatives 31.01 v2_Book2" xfId="585"/>
    <cellStyle name="_CD - CDO PL Pipeline - Aug07 - FINANCE" xfId="586"/>
    <cellStyle name="_CD - CDO PL Pipeline - Jul07 - FINANCE2" xfId="587"/>
    <cellStyle name="_CDS flow PNL11Jan2006" xfId="588"/>
    <cellStyle name="_CDSTicket" xfId="589"/>
    <cellStyle name="_Charts2" xfId="590"/>
    <cellStyle name="_Column1" xfId="591"/>
    <cellStyle name="_Column2" xfId="592"/>
    <cellStyle name="_Column3" xfId="593"/>
    <cellStyle name="_Column4" xfId="594"/>
    <cellStyle name="_Column5" xfId="595"/>
    <cellStyle name="_Column6" xfId="596"/>
    <cellStyle name="_Column7" xfId="597"/>
    <cellStyle name="_Comma" xfId="598"/>
    <cellStyle name="_Comma 2" xfId="599"/>
    <cellStyle name="_Comma_Assembled Workforce 2007-04-19" xfId="600"/>
    <cellStyle name="_Comma_Fortune 250 Porfolio" xfId="601"/>
    <cellStyle name="_Comma_GetCurveDataByTicker" xfId="602"/>
    <cellStyle name="_Comma_Hyatt 141 Draft 102008" xfId="603"/>
    <cellStyle name="_Comma_Hyatt 141 Draft 102108" xfId="604"/>
    <cellStyle name="_Comma_Intangibles" xfId="605"/>
    <cellStyle name="_Comma_Jasc_Emp_Cost2" xfId="606"/>
    <cellStyle name="_Comma_Jasc_Exp_Summ_v15" xfId="607"/>
    <cellStyle name="_Comma_Non-compete Data" xfId="608"/>
    <cellStyle name="_Comma_TotalSummary" xfId="609"/>
    <cellStyle name="_Commodities productivity estimate 6Jan06 v41" xfId="610"/>
    <cellStyle name="_Commodities productivity estimate 6Jan06 v41 2" xfId="13791"/>
    <cellStyle name="_Commodities productivity estimate 6Jan06 v41 3" xfId="13780"/>
    <cellStyle name="_COO forecasts" xfId="611"/>
    <cellStyle name="_Copy of 2007 Budget Targets MB page" xfId="612"/>
    <cellStyle name="_Copy of 2007 Budget Targets MB page 2" xfId="13775"/>
    <cellStyle name="_Copy of 2007 Budget Targets MB page 3" xfId="13773"/>
    <cellStyle name="_Copy of Income by Product Q1 07 Exco Final" xfId="613"/>
    <cellStyle name="_Corporate" xfId="614"/>
    <cellStyle name="_Corr" xfId="615"/>
    <cellStyle name="_Crescent Debt - Morgan Stanley Reporting Format" xfId="616"/>
    <cellStyle name="_Crescent Debt - Morgan Stanley Reporting Format 2" xfId="617"/>
    <cellStyle name="_CSO^2 sampleFromJesse" xfId="618"/>
    <cellStyle name="_Ctry Mapping table" xfId="619"/>
    <cellStyle name="_Currency" xfId="620"/>
    <cellStyle name="_Currency 2" xfId="621"/>
    <cellStyle name="_Currency_1 GWP FAS 141 Office PPA Model_v1" xfId="622"/>
    <cellStyle name="_Currency_11 GWP FAS 141 Office PPA Model_v1" xfId="623"/>
    <cellStyle name="_Currency_11070-7786" xfId="624"/>
    <cellStyle name="_Currency_12 GWP FAS 141 Office PPA Model_v1" xfId="625"/>
    <cellStyle name="_Currency_2 GWP FAS 141 Office PPA Model_v1" xfId="626"/>
    <cellStyle name="_Currency_3 GWP FAS 141 Office PPA Model_v1" xfId="627"/>
    <cellStyle name="_Currency_3753-63 HHP_FAS 141 Office PPA Modelv3" xfId="628"/>
    <cellStyle name="_Currency_3770 HHP_FAS 141 Office PPA Model_v3" xfId="629"/>
    <cellStyle name="_Currency_3770 HHP_FAS 141 Office PPA Model_v4" xfId="630"/>
    <cellStyle name="_Currency_3773 HHP_FAS 141 Office PPA Model_v3" xfId="631"/>
    <cellStyle name="_Currency_3800 Buff Spdwy FAS 141 Office PPA Model_v1" xfId="632"/>
    <cellStyle name="_Currency_3800 HHP_FAS 141 Office PPA Model_v3" xfId="633"/>
    <cellStyle name="_Currency_3883 HHP_FAS 141 Office PPA Model_v3" xfId="634"/>
    <cellStyle name="_Currency_3930 HHP_FAS 141 Office PPA Model_v3" xfId="635"/>
    <cellStyle name="_Currency_3960 HHP_FAS 141 Office PPA Model_v3" xfId="636"/>
    <cellStyle name="_Currency_3980 HHP_FAS 141 Office PPA Model_v3" xfId="637"/>
    <cellStyle name="_Currency_3993 HHP_FAS 141 Office PPA Model_v3" xfId="638"/>
    <cellStyle name="_Currency_4 GWP FAS 141 Office PPA Model_v1" xfId="639"/>
    <cellStyle name="_Currency_5 GWP FAS 141 Office PPA Model_v1" xfId="640"/>
    <cellStyle name="_Currency_8 GWP FAS 141 Office PPA Model_v1" xfId="641"/>
    <cellStyle name="_Currency_9 GWP FAS 141 Office PPA Model_v1" xfId="642"/>
    <cellStyle name="_Currency_Analysis" xfId="643"/>
    <cellStyle name="_Currency_App 5(v) AFS Reserve" xfId="644"/>
    <cellStyle name="_Currency_App 8(iii) Nostro v Swaps" xfId="645"/>
    <cellStyle name="_Currency_Assembled Workforce 2007-04-19" xfId="646"/>
    <cellStyle name="_Currency_Bahama_FAS 141 Office PPA Model_v3" xfId="647"/>
    <cellStyle name="_Currency_Carter Burgess Plaza FAS 141 Office PPA 12.1.09" xfId="648"/>
    <cellStyle name="_Currency_Cozymels_FAS 141 Office PPA Model_v3" xfId="649"/>
    <cellStyle name="_Currency_Del Friscos_FAS 141 Office PPA Model_v3" xfId="650"/>
    <cellStyle name="_Currency_FAS 141_707 17th Street_v2" xfId="651"/>
    <cellStyle name="_Currency_FAS 141_717 17th Street_v2" xfId="652"/>
    <cellStyle name="_Currency_FAS 141_Peakview PPA 12.1.09" xfId="653"/>
    <cellStyle name="_Currency_Forecast Summary by Client" xfId="654"/>
    <cellStyle name="_Currency_Fortune 250 Porfolio" xfId="655"/>
    <cellStyle name="_Currency_GetCurveDataByTicker" xfId="656"/>
    <cellStyle name="_Currency_GMIS" xfId="657"/>
    <cellStyle name="_Currency_GMIS SAP NOV 07" xfId="658"/>
    <cellStyle name="_Currency_Gordon Biersch_FAS 141 Office PPA Model_v3" xfId="659"/>
    <cellStyle name="_Currency_Hamadas_FAS 141 Office PPA Model_v3" xfId="660"/>
    <cellStyle name="_Currency_Hyatt 141 Draft 102008" xfId="661"/>
    <cellStyle name="_Currency_Hyatt 141 Draft 102008 2" xfId="662"/>
    <cellStyle name="_Currency_Hyatt 141 Draft 102108" xfId="663"/>
    <cellStyle name="_Currency_Hyatt 141 Draft 102108 2" xfId="664"/>
    <cellStyle name="_Currency_Intangibles" xfId="665"/>
    <cellStyle name="_Currency_Intangibles 2" xfId="666"/>
    <cellStyle name="_Currency_Jasc_Emp_Cost2" xfId="667"/>
    <cellStyle name="_Currency_Jasc_Emp_Cost2 2" xfId="668"/>
    <cellStyle name="_Currency_Jaslyn-Apr'07 MIS Info Pack Submission" xfId="669"/>
    <cellStyle name="_Currency_Kinkos_FAS 141 Retail PPA Model_v4" xfId="670"/>
    <cellStyle name="_Currency_Lawrys_FAS 141 Office PPA Model_v3" xfId="671"/>
    <cellStyle name="_Currency_McCormicks_FAS 141 Retail PPA Model_v4" xfId="672"/>
    <cellStyle name="_Currency_MIS pack" xfId="673"/>
    <cellStyle name="_Currency_Non-compete Data" xfId="674"/>
    <cellStyle name="_Currency_Oct-07 Global Loans - P&amp;L Analysis" xfId="675"/>
    <cellStyle name="_Currency_Overs &amp; Unders 0707" xfId="676"/>
    <cellStyle name="_Currency_Overs &amp; Unders 0906" xfId="677"/>
    <cellStyle name="_Currency_Overs &amp; Unders 1006" xfId="678"/>
    <cellStyle name="_Currency_Piv10390" xfId="679"/>
    <cellStyle name="_Currency_Providian" xfId="680"/>
    <cellStyle name="_Currency_Reconciliaition GMIS and MIS1" xfId="681"/>
    <cellStyle name="_Currency_Report" xfId="682"/>
    <cellStyle name="_Currency_SAP" xfId="683"/>
    <cellStyle name="_Currency_SAP BS" xfId="684"/>
    <cellStyle name="_Currency_Saturn Wells fargo" xfId="685"/>
    <cellStyle name="_Currency_Sep07- Manual Adjustment- Final" xfId="686"/>
    <cellStyle name="_Currency_Sheet1" xfId="687"/>
    <cellStyle name="_Currency_Sheet3" xfId="688"/>
    <cellStyle name="_Currency_Shops @ GWP FAS 141 Office PPA Model_v3" xfId="689"/>
    <cellStyle name="_Currency_Smartportfolio model" xfId="690"/>
    <cellStyle name="_Currency_STEF swaps" xfId="691"/>
    <cellStyle name="_Currency_Summary MTD" xfId="692"/>
    <cellStyle name="_Currency_TotalSummary" xfId="693"/>
    <cellStyle name="_Currency_TotalSummary 2" xfId="694"/>
    <cellStyle name="_Currency_US Reconciliation working file" xfId="695"/>
    <cellStyle name="_Currency_USD" xfId="696"/>
    <cellStyle name="_CurrencySpace" xfId="697"/>
    <cellStyle name="_CurrencySpace 2" xfId="698"/>
    <cellStyle name="_CurrencySpace_1 GWP FAS 141 Office PPA Model_v1" xfId="699"/>
    <cellStyle name="_CurrencySpace_11 GWP FAS 141 Office PPA Model_v1" xfId="700"/>
    <cellStyle name="_CurrencySpace_12 GWP FAS 141 Office PPA Model_v1" xfId="701"/>
    <cellStyle name="_CurrencySpace_2 GWP FAS 141 Office PPA Model_v1" xfId="702"/>
    <cellStyle name="_CurrencySpace_3 GWP FAS 141 Office PPA Model_v1" xfId="703"/>
    <cellStyle name="_CurrencySpace_3753-63 HHP_FAS 141 Office PPA Modelv3" xfId="704"/>
    <cellStyle name="_CurrencySpace_3770 HHP_FAS 141 Office PPA Model_v3" xfId="705"/>
    <cellStyle name="_CurrencySpace_3770 HHP_FAS 141 Office PPA Model_v4" xfId="706"/>
    <cellStyle name="_CurrencySpace_3773 HHP_FAS 141 Office PPA Model_v3" xfId="707"/>
    <cellStyle name="_CurrencySpace_3800 Buff Spdwy FAS 141 Office PPA Model_v1" xfId="708"/>
    <cellStyle name="_CurrencySpace_3800 HHP_FAS 141 Office PPA Model_v3" xfId="709"/>
    <cellStyle name="_CurrencySpace_3883 HHP_FAS 141 Office PPA Model_v3" xfId="710"/>
    <cellStyle name="_CurrencySpace_3930 HHP_FAS 141 Office PPA Model_v3" xfId="711"/>
    <cellStyle name="_CurrencySpace_3960 HHP_FAS 141 Office PPA Model_v3" xfId="712"/>
    <cellStyle name="_CurrencySpace_3980 HHP_FAS 141 Office PPA Model_v3" xfId="713"/>
    <cellStyle name="_CurrencySpace_3993 HHP_FAS 141 Office PPA Model_v3" xfId="714"/>
    <cellStyle name="_CurrencySpace_4 GWP FAS 141 Office PPA Model_v1" xfId="715"/>
    <cellStyle name="_CurrencySpace_5 GWP FAS 141 Office PPA Model_v1" xfId="716"/>
    <cellStyle name="_CurrencySpace_8 GWP FAS 141 Office PPA Model_v1" xfId="717"/>
    <cellStyle name="_CurrencySpace_9 GWP FAS 141 Office PPA Model_v1" xfId="718"/>
    <cellStyle name="_CurrencySpace_Assembled Workforce 2007-04-19" xfId="719"/>
    <cellStyle name="_CurrencySpace_Bahama_FAS 141 Office PPA Model_v3" xfId="720"/>
    <cellStyle name="_CurrencySpace_Carter Burgess Plaza FAS 141 Office PPA 12.1.09" xfId="721"/>
    <cellStyle name="_CurrencySpace_Cozymels_FAS 141 Office PPA Model_v3" xfId="722"/>
    <cellStyle name="_CurrencySpace_Del Friscos_FAS 141 Office PPA Model_v3" xfId="723"/>
    <cellStyle name="_CurrencySpace_FAS 141_707 17th Street_v2" xfId="724"/>
    <cellStyle name="_CurrencySpace_FAS 141_717 17th Street_v2" xfId="725"/>
    <cellStyle name="_CurrencySpace_FAS 141_Peakview PPA 12.1.09" xfId="726"/>
    <cellStyle name="_CurrencySpace_Fortune 250 Porfolio" xfId="727"/>
    <cellStyle name="_CurrencySpace_GetCurveDataByTicker" xfId="728"/>
    <cellStyle name="_CurrencySpace_Gordon Biersch_FAS 141 Office PPA Model_v3" xfId="729"/>
    <cellStyle name="_CurrencySpace_Hamadas_FAS 141 Office PPA Model_v3" xfId="730"/>
    <cellStyle name="_CurrencySpace_Hyatt 141 Draft 102008" xfId="731"/>
    <cellStyle name="_CurrencySpace_Hyatt 141 Draft 102008 2" xfId="732"/>
    <cellStyle name="_CurrencySpace_Hyatt 141 Draft 102108" xfId="733"/>
    <cellStyle name="_CurrencySpace_Hyatt 141 Draft 102108 2" xfId="734"/>
    <cellStyle name="_CurrencySpace_Intangibles" xfId="735"/>
    <cellStyle name="_CurrencySpace_Intangibles 2" xfId="736"/>
    <cellStyle name="_CurrencySpace_Kinkos_FAS 141 Retail PPA Model_v4" xfId="737"/>
    <cellStyle name="_CurrencySpace_Lawrys_FAS 141 Office PPA Model_v3" xfId="738"/>
    <cellStyle name="_CurrencySpace_McCormicks_FAS 141 Retail PPA Model_v4" xfId="739"/>
    <cellStyle name="_CurrencySpace_Non-compete Data" xfId="740"/>
    <cellStyle name="_CurrencySpace_Shops @ GWP FAS 141 Office PPA Model_v3" xfId="741"/>
    <cellStyle name="_Daily" xfId="742"/>
    <cellStyle name="_Data" xfId="743"/>
    <cellStyle name="_Data - CredDerivs" xfId="744"/>
    <cellStyle name="_Data 2" xfId="745"/>
    <cellStyle name="_DATA BIBLE 2007" xfId="746"/>
    <cellStyle name="_Debt &amp; Eq sec (2)" xfId="747"/>
    <cellStyle name="_Def Fee" xfId="748"/>
    <cellStyle name="_Detail" xfId="749"/>
    <cellStyle name="_Details" xfId="750"/>
    <cellStyle name="_Details_1" xfId="751"/>
    <cellStyle name="_Discontinued" xfId="752"/>
    <cellStyle name="_DUNCAN@S PAGES EXCEL" xfId="753"/>
    <cellStyle name="_Electrabel" xfId="754"/>
    <cellStyle name="_Entities" xfId="755"/>
    <cellStyle name="_EU Index Tranche" xfId="756"/>
    <cellStyle name="_EU Managed CSOs" xfId="757"/>
    <cellStyle name="_EU Managed CSOs Hedges" xfId="758"/>
    <cellStyle name="_EU Tranche B2B" xfId="759"/>
    <cellStyle name="_EU Tranche Off The Run" xfId="760"/>
    <cellStyle name="_EU Tranche Position" xfId="761"/>
    <cellStyle name="_EU Tranches MM" xfId="762"/>
    <cellStyle name="_Euro" xfId="763"/>
    <cellStyle name="_Euro 2" xfId="764"/>
    <cellStyle name="_Euro 3" xfId="765"/>
    <cellStyle name="_European Structured" xfId="766"/>
    <cellStyle name="_ExOfficio_MktData" xfId="767"/>
    <cellStyle name="_Expected Q1 Forecast_0504" xfId="768"/>
    <cellStyle name="_Exp-Plan" xfId="769"/>
    <cellStyle name="_Exp-Plan 2" xfId="4820"/>
    <cellStyle name="_Exp-Plan 3" xfId="4821"/>
    <cellStyle name="_Exp-Plan 4" xfId="4822"/>
    <cellStyle name="_Exp-Plan_02 Del E Webb Medical Plaza" xfId="770"/>
    <cellStyle name="_Exp-Plan_02 Del E Webb Medical Plaza 2" xfId="4823"/>
    <cellStyle name="_Exp-Plan_02 Del E Webb Medical Plaza 3" xfId="4824"/>
    <cellStyle name="_Exp-Plan_02 Del E Webb Medical Plaza 4" xfId="4825"/>
    <cellStyle name="_Exp-Plan_1" xfId="771"/>
    <cellStyle name="_Exp-Plan_1 2" xfId="4826"/>
    <cellStyle name="_Exp-Plan_1 3" xfId="4827"/>
    <cellStyle name="_Exp-Plan_1 4" xfId="4828"/>
    <cellStyle name="_Exp-Plan_15 Hawaiian Village PPA" xfId="772"/>
    <cellStyle name="_Exp-Plan_15 Hawaiian Village PPA 2" xfId="4829"/>
    <cellStyle name="_Exp-Plan_15 Hawaiian Village PPA 3" xfId="4830"/>
    <cellStyle name="_Exp-Plan_15 Hawaiian Village PPA 4" xfId="4831"/>
    <cellStyle name="_Exp-Plan_2" xfId="773"/>
    <cellStyle name="_Exp-Plan_2 2" xfId="4832"/>
    <cellStyle name="_Exp-Plan_2 3" xfId="4833"/>
    <cellStyle name="_Exp-Plan_2 4" xfId="4834"/>
    <cellStyle name="_Exp-Plan_3" xfId="774"/>
    <cellStyle name="_Exp-Plan_3 2" xfId="4835"/>
    <cellStyle name="_Exp-Plan_3 3" xfId="4836"/>
    <cellStyle name="_Exp-Plan_3 4" xfId="4837"/>
    <cellStyle name="_Exp-Plan_4" xfId="775"/>
    <cellStyle name="_Exp-Plan_4 2" xfId="4838"/>
    <cellStyle name="_Exp-Plan_4 3" xfId="4839"/>
    <cellStyle name="_Exp-Plan_4 4" xfId="4840"/>
    <cellStyle name="_Exp-Plan_4_02 Del E Webb Medical Plaza" xfId="776"/>
    <cellStyle name="_Exp-Plan_4_02 Del E Webb Medical Plaza 2" xfId="777"/>
    <cellStyle name="_Exp-Plan_4_02 Del E Webb Medical Plaza 2 2" xfId="4841"/>
    <cellStyle name="_Exp-Plan_4_02 Del E Webb Medical Plaza 2 3" xfId="4842"/>
    <cellStyle name="_Exp-Plan_4_02 Del E Webb Medical Plaza 2 4" xfId="4843"/>
    <cellStyle name="_Exp-Plan_4_02 Del E Webb Medical Plaza 3" xfId="4844"/>
    <cellStyle name="_Exp-Plan_4_02 Del E Webb Medical Plaza 4" xfId="4845"/>
    <cellStyle name="_Exp-Plan_4_02 Del E Webb Medical Plaza 5" xfId="4846"/>
    <cellStyle name="_Exp-Plan_4_15 Hawaiian Village PPA" xfId="778"/>
    <cellStyle name="_Exp-Plan_4_15 Hawaiian Village PPA 2" xfId="779"/>
    <cellStyle name="_Exp-Plan_4_15 Hawaiian Village PPA 2 2" xfId="4847"/>
    <cellStyle name="_Exp-Plan_4_15 Hawaiian Village PPA 2 3" xfId="4848"/>
    <cellStyle name="_Exp-Plan_4_15 Hawaiian Village PPA 2 4" xfId="4849"/>
    <cellStyle name="_Exp-Plan_4_15 Hawaiian Village PPA 3" xfId="4850"/>
    <cellStyle name="_Exp-Plan_4_15 Hawaiian Village PPA 4" xfId="4851"/>
    <cellStyle name="_Exp-Plan_4_15 Hawaiian Village PPA 5" xfId="4852"/>
    <cellStyle name="_Exp-Plan_4_Exhibit B" xfId="780"/>
    <cellStyle name="_Exp-Plan_4_Exhibit B 2" xfId="781"/>
    <cellStyle name="_Exp-Plan_4_Exhibit B 2 2" xfId="4853"/>
    <cellStyle name="_Exp-Plan_4_Exhibit B 2 3" xfId="4854"/>
    <cellStyle name="_Exp-Plan_4_Exhibit B 2 4" xfId="4855"/>
    <cellStyle name="_Exp-Plan_4_Exhibit B 3" xfId="4856"/>
    <cellStyle name="_Exp-Plan_4_Exhibit B 4" xfId="4857"/>
    <cellStyle name="_Exp-Plan_4_Exhibit B 5" xfId="4858"/>
    <cellStyle name="_Exp-Plan_5" xfId="782"/>
    <cellStyle name="_Exp-Plan_5 2" xfId="4859"/>
    <cellStyle name="_Exp-Plan_5 3" xfId="4860"/>
    <cellStyle name="_Exp-Plan_5 4" xfId="4861"/>
    <cellStyle name="_Exp-Plan_5_02 Del E Webb Medical Plaza" xfId="783"/>
    <cellStyle name="_Exp-Plan_5_02 Del E Webb Medical Plaza 2" xfId="784"/>
    <cellStyle name="_Exp-Plan_5_02 Del E Webb Medical Plaza 2 2" xfId="4862"/>
    <cellStyle name="_Exp-Plan_5_02 Del E Webb Medical Plaza 2 3" xfId="4863"/>
    <cellStyle name="_Exp-Plan_5_02 Del E Webb Medical Plaza 2 4" xfId="4864"/>
    <cellStyle name="_Exp-Plan_5_02 Del E Webb Medical Plaza 3" xfId="4865"/>
    <cellStyle name="_Exp-Plan_5_02 Del E Webb Medical Plaza 4" xfId="4866"/>
    <cellStyle name="_Exp-Plan_5_02 Del E Webb Medical Plaza 5" xfId="4867"/>
    <cellStyle name="_Exp-Plan_5_15 Hawaiian Village PPA" xfId="785"/>
    <cellStyle name="_Exp-Plan_5_15 Hawaiian Village PPA 2" xfId="786"/>
    <cellStyle name="_Exp-Plan_5_15 Hawaiian Village PPA 2 2" xfId="4868"/>
    <cellStyle name="_Exp-Plan_5_15 Hawaiian Village PPA 2 3" xfId="4869"/>
    <cellStyle name="_Exp-Plan_5_15 Hawaiian Village PPA 2 4" xfId="4870"/>
    <cellStyle name="_Exp-Plan_5_15 Hawaiian Village PPA 3" xfId="4871"/>
    <cellStyle name="_Exp-Plan_5_15 Hawaiian Village PPA 4" xfId="4872"/>
    <cellStyle name="_Exp-Plan_5_15 Hawaiian Village PPA 5" xfId="4873"/>
    <cellStyle name="_Exp-Plan_5_Exhibit B" xfId="787"/>
    <cellStyle name="_Exp-Plan_5_Exhibit B 2" xfId="788"/>
    <cellStyle name="_Exp-Plan_5_Exhibit B 2 2" xfId="4874"/>
    <cellStyle name="_Exp-Plan_5_Exhibit B 2 3" xfId="4875"/>
    <cellStyle name="_Exp-Plan_5_Exhibit B 2 4" xfId="4876"/>
    <cellStyle name="_Exp-Plan_5_Exhibit B 3" xfId="4877"/>
    <cellStyle name="_Exp-Plan_5_Exhibit B 4" xfId="4878"/>
    <cellStyle name="_Exp-Plan_5_Exhibit B 5" xfId="4879"/>
    <cellStyle name="_Exp-Plan_6" xfId="789"/>
    <cellStyle name="_Exp-Plan_6 2" xfId="4880"/>
    <cellStyle name="_Exp-Plan_6 3" xfId="4881"/>
    <cellStyle name="_Exp-Plan_6 4" xfId="4882"/>
    <cellStyle name="_Exp-Plan_6_02 Del E Webb Medical Plaza" xfId="790"/>
    <cellStyle name="_Exp-Plan_6_02 Del E Webb Medical Plaza 2" xfId="791"/>
    <cellStyle name="_Exp-Plan_6_02 Del E Webb Medical Plaza 2 2" xfId="4883"/>
    <cellStyle name="_Exp-Plan_6_02 Del E Webb Medical Plaza 2 3" xfId="4884"/>
    <cellStyle name="_Exp-Plan_6_02 Del E Webb Medical Plaza 2 4" xfId="4885"/>
    <cellStyle name="_Exp-Plan_6_02 Del E Webb Medical Plaza 3" xfId="4886"/>
    <cellStyle name="_Exp-Plan_6_02 Del E Webb Medical Plaza 4" xfId="4887"/>
    <cellStyle name="_Exp-Plan_6_02 Del E Webb Medical Plaza 5" xfId="4888"/>
    <cellStyle name="_Exp-Plan_6_15 Hawaiian Village PPA" xfId="792"/>
    <cellStyle name="_Exp-Plan_6_15 Hawaiian Village PPA 2" xfId="793"/>
    <cellStyle name="_Exp-Plan_6_15 Hawaiian Village PPA 2 2" xfId="4889"/>
    <cellStyle name="_Exp-Plan_6_15 Hawaiian Village PPA 2 3" xfId="4890"/>
    <cellStyle name="_Exp-Plan_6_15 Hawaiian Village PPA 2 4" xfId="4891"/>
    <cellStyle name="_Exp-Plan_6_15 Hawaiian Village PPA 3" xfId="4892"/>
    <cellStyle name="_Exp-Plan_6_15 Hawaiian Village PPA 4" xfId="4893"/>
    <cellStyle name="_Exp-Plan_6_15 Hawaiian Village PPA 5" xfId="4894"/>
    <cellStyle name="_Exp-Plan_6_Exhibit B" xfId="794"/>
    <cellStyle name="_Exp-Plan_6_Exhibit B 2" xfId="795"/>
    <cellStyle name="_Exp-Plan_6_Exhibit B 2 2" xfId="4895"/>
    <cellStyle name="_Exp-Plan_6_Exhibit B 2 3" xfId="4896"/>
    <cellStyle name="_Exp-Plan_6_Exhibit B 2 4" xfId="4897"/>
    <cellStyle name="_Exp-Plan_6_Exhibit B 3" xfId="4898"/>
    <cellStyle name="_Exp-Plan_6_Exhibit B 4" xfId="4899"/>
    <cellStyle name="_Exp-Plan_6_Exhibit B 5" xfId="4900"/>
    <cellStyle name="_Exp-Plan_7" xfId="796"/>
    <cellStyle name="_Exp-Plan_7_15 Hawaiian Village PPA" xfId="797"/>
    <cellStyle name="_Exp-Plan_7_Exhibit B" xfId="798"/>
    <cellStyle name="_Exp-Plan_8" xfId="799"/>
    <cellStyle name="_Exp-Plan_8 2" xfId="4901"/>
    <cellStyle name="_Exp-Plan_8 3" xfId="4902"/>
    <cellStyle name="_Exp-Plan_8 4" xfId="4903"/>
    <cellStyle name="_Exp-Plan_8_02 Del E Webb Medical Plaza" xfId="800"/>
    <cellStyle name="_Exp-Plan_8_02 Del E Webb Medical Plaza 2" xfId="801"/>
    <cellStyle name="_Exp-Plan_8_02 Del E Webb Medical Plaza 2 2" xfId="4904"/>
    <cellStyle name="_Exp-Plan_8_02 Del E Webb Medical Plaza 2 3" xfId="4905"/>
    <cellStyle name="_Exp-Plan_8_02 Del E Webb Medical Plaza 2 4" xfId="4906"/>
    <cellStyle name="_Exp-Plan_8_02 Del E Webb Medical Plaza 3" xfId="4907"/>
    <cellStyle name="_Exp-Plan_8_02 Del E Webb Medical Plaza 4" xfId="4908"/>
    <cellStyle name="_Exp-Plan_8_02 Del E Webb Medical Plaza 5" xfId="4909"/>
    <cellStyle name="_Exp-Plan_8_15 Hawaiian Village PPA" xfId="802"/>
    <cellStyle name="_Exp-Plan_8_15 Hawaiian Village PPA 2" xfId="803"/>
    <cellStyle name="_Exp-Plan_8_15 Hawaiian Village PPA 2 2" xfId="4910"/>
    <cellStyle name="_Exp-Plan_8_15 Hawaiian Village PPA 2 3" xfId="4911"/>
    <cellStyle name="_Exp-Plan_8_15 Hawaiian Village PPA 2 4" xfId="4912"/>
    <cellStyle name="_Exp-Plan_8_15 Hawaiian Village PPA 3" xfId="4913"/>
    <cellStyle name="_Exp-Plan_8_15 Hawaiian Village PPA 4" xfId="4914"/>
    <cellStyle name="_Exp-Plan_8_15 Hawaiian Village PPA 5" xfId="4915"/>
    <cellStyle name="_Exp-Plan_8_Exhibit B" xfId="804"/>
    <cellStyle name="_Exp-Plan_8_Exhibit B 2" xfId="805"/>
    <cellStyle name="_Exp-Plan_8_Exhibit B 2 2" xfId="4916"/>
    <cellStyle name="_Exp-Plan_8_Exhibit B 2 3" xfId="4917"/>
    <cellStyle name="_Exp-Plan_8_Exhibit B 2 4" xfId="4918"/>
    <cellStyle name="_Exp-Plan_8_Exhibit B 3" xfId="4919"/>
    <cellStyle name="_Exp-Plan_8_Exhibit B 4" xfId="4920"/>
    <cellStyle name="_Exp-Plan_8_Exhibit B 5" xfId="4921"/>
    <cellStyle name="_Exp-Plan_9" xfId="806"/>
    <cellStyle name="_Exp-Plan_9 2" xfId="4922"/>
    <cellStyle name="_Exp-Plan_9 3" xfId="4923"/>
    <cellStyle name="_Exp-Plan_9 4" xfId="4924"/>
    <cellStyle name="_Exp-Plan_9_Vectant 3-13-02" xfId="807"/>
    <cellStyle name="_Exp-Plan_9_Vectant 3-13-02 2" xfId="4925"/>
    <cellStyle name="_Exp-Plan_9_Vectant 3-13-02 3" xfId="4926"/>
    <cellStyle name="_Exp-Plan_9_Vectant 3-13-02 4" xfId="4927"/>
    <cellStyle name="_Exp-Plan_Exhibit B" xfId="808"/>
    <cellStyle name="_Exp-Plan_Exhibit B 2" xfId="4928"/>
    <cellStyle name="_Exp-Plan_Exhibit B 3" xfId="4929"/>
    <cellStyle name="_Exp-Plan_Exhibit B 4" xfId="4930"/>
    <cellStyle name="_Fcst Package1" xfId="809"/>
    <cellStyle name="_Fcst Package1 2" xfId="4931"/>
    <cellStyle name="_Fcst Package1 3" xfId="4932"/>
    <cellStyle name="_Fcst Package1 4" xfId="4933"/>
    <cellStyle name="_Fcst Package1_1" xfId="810"/>
    <cellStyle name="_Fcst Package1_1 2" xfId="4934"/>
    <cellStyle name="_Fcst Package1_1 3" xfId="4935"/>
    <cellStyle name="_Fcst Package1_1 4" xfId="4936"/>
    <cellStyle name="_Fcst Package1_1_02 Del E Webb Medical Plaza" xfId="811"/>
    <cellStyle name="_Fcst Package1_1_02 Del E Webb Medical Plaza 2" xfId="812"/>
    <cellStyle name="_Fcst Package1_1_02 Del E Webb Medical Plaza 2 2" xfId="4937"/>
    <cellStyle name="_Fcst Package1_1_02 Del E Webb Medical Plaza 2 3" xfId="4938"/>
    <cellStyle name="_Fcst Package1_1_02 Del E Webb Medical Plaza 2 4" xfId="4939"/>
    <cellStyle name="_Fcst Package1_1_02 Del E Webb Medical Plaza 3" xfId="4940"/>
    <cellStyle name="_Fcst Package1_1_02 Del E Webb Medical Plaza 4" xfId="4941"/>
    <cellStyle name="_Fcst Package1_1_02 Del E Webb Medical Plaza 5" xfId="4942"/>
    <cellStyle name="_Fcst Package1_1_15 Hawaiian Village PPA" xfId="813"/>
    <cellStyle name="_Fcst Package1_1_15 Hawaiian Village PPA 2" xfId="814"/>
    <cellStyle name="_Fcst Package1_1_15 Hawaiian Village PPA 2 2" xfId="4943"/>
    <cellStyle name="_Fcst Package1_1_15 Hawaiian Village PPA 2 3" xfId="4944"/>
    <cellStyle name="_Fcst Package1_1_15 Hawaiian Village PPA 2 4" xfId="4945"/>
    <cellStyle name="_Fcst Package1_1_15 Hawaiian Village PPA 3" xfId="4946"/>
    <cellStyle name="_Fcst Package1_1_15 Hawaiian Village PPA 4" xfId="4947"/>
    <cellStyle name="_Fcst Package1_1_15 Hawaiian Village PPA 5" xfId="4948"/>
    <cellStyle name="_Fcst Package1_1_Exhibit B" xfId="815"/>
    <cellStyle name="_Fcst Package1_1_Exhibit B 2" xfId="816"/>
    <cellStyle name="_Fcst Package1_1_Exhibit B 2 2" xfId="4949"/>
    <cellStyle name="_Fcst Package1_1_Exhibit B 2 3" xfId="4950"/>
    <cellStyle name="_Fcst Package1_1_Exhibit B 2 4" xfId="4951"/>
    <cellStyle name="_Fcst Package1_1_Exhibit B 3" xfId="4952"/>
    <cellStyle name="_Fcst Package1_1_Exhibit B 4" xfId="4953"/>
    <cellStyle name="_Fcst Package1_1_Exhibit B 5" xfId="4954"/>
    <cellStyle name="_Fcst Package1_2" xfId="817"/>
    <cellStyle name="_Fcst Package1_2 2" xfId="4955"/>
    <cellStyle name="_Fcst Package1_2 3" xfId="4956"/>
    <cellStyle name="_Fcst Package1_2 4" xfId="4957"/>
    <cellStyle name="_Fcst Package1_2_02 Del E Webb Medical Plaza" xfId="818"/>
    <cellStyle name="_Fcst Package1_2_02 Del E Webb Medical Plaza 2" xfId="819"/>
    <cellStyle name="_Fcst Package1_2_02 Del E Webb Medical Plaza 2 2" xfId="4958"/>
    <cellStyle name="_Fcst Package1_2_02 Del E Webb Medical Plaza 2 3" xfId="4959"/>
    <cellStyle name="_Fcst Package1_2_02 Del E Webb Medical Plaza 2 4" xfId="4960"/>
    <cellStyle name="_Fcst Package1_2_02 Del E Webb Medical Plaza 3" xfId="4961"/>
    <cellStyle name="_Fcst Package1_2_02 Del E Webb Medical Plaza 4" xfId="4962"/>
    <cellStyle name="_Fcst Package1_2_02 Del E Webb Medical Plaza 5" xfId="4963"/>
    <cellStyle name="_Fcst Package1_2_15 Hawaiian Village PPA" xfId="820"/>
    <cellStyle name="_Fcst Package1_2_15 Hawaiian Village PPA 2" xfId="821"/>
    <cellStyle name="_Fcst Package1_2_15 Hawaiian Village PPA 2 2" xfId="4964"/>
    <cellStyle name="_Fcst Package1_2_15 Hawaiian Village PPA 2 3" xfId="4965"/>
    <cellStyle name="_Fcst Package1_2_15 Hawaiian Village PPA 2 4" xfId="4966"/>
    <cellStyle name="_Fcst Package1_2_15 Hawaiian Village PPA 3" xfId="4967"/>
    <cellStyle name="_Fcst Package1_2_15 Hawaiian Village PPA 4" xfId="4968"/>
    <cellStyle name="_Fcst Package1_2_15 Hawaiian Village PPA 5" xfId="4969"/>
    <cellStyle name="_Fcst Package1_2_Exhibit B" xfId="822"/>
    <cellStyle name="_Fcst Package1_2_Exhibit B 2" xfId="823"/>
    <cellStyle name="_Fcst Package1_2_Exhibit B 2 2" xfId="4970"/>
    <cellStyle name="_Fcst Package1_2_Exhibit B 2 3" xfId="4971"/>
    <cellStyle name="_Fcst Package1_2_Exhibit B 2 4" xfId="4972"/>
    <cellStyle name="_Fcst Package1_2_Exhibit B 3" xfId="4973"/>
    <cellStyle name="_Fcst Package1_2_Exhibit B 4" xfId="4974"/>
    <cellStyle name="_Fcst Package1_2_Exhibit B 5" xfId="4975"/>
    <cellStyle name="_Fcst Package1_3" xfId="824"/>
    <cellStyle name="_Fcst Package1_3_15 Hawaiian Village PPA" xfId="825"/>
    <cellStyle name="_Fcst Package1_3_Exhibit B" xfId="826"/>
    <cellStyle name="_Fcst Package1_4" xfId="827"/>
    <cellStyle name="_Fcst Package1_4 2" xfId="4976"/>
    <cellStyle name="_Fcst Package1_4 3" xfId="4977"/>
    <cellStyle name="_Fcst Package1_4 4" xfId="4978"/>
    <cellStyle name="_Fcst Package1_4_02 Del E Webb Medical Plaza" xfId="828"/>
    <cellStyle name="_Fcst Package1_4_02 Del E Webb Medical Plaza 2" xfId="829"/>
    <cellStyle name="_Fcst Package1_4_02 Del E Webb Medical Plaza 2 2" xfId="4979"/>
    <cellStyle name="_Fcst Package1_4_02 Del E Webb Medical Plaza 2 3" xfId="4980"/>
    <cellStyle name="_Fcst Package1_4_02 Del E Webb Medical Plaza 2 4" xfId="4981"/>
    <cellStyle name="_Fcst Package1_4_02 Del E Webb Medical Plaza 3" xfId="4982"/>
    <cellStyle name="_Fcst Package1_4_02 Del E Webb Medical Plaza 4" xfId="4983"/>
    <cellStyle name="_Fcst Package1_4_02 Del E Webb Medical Plaza 5" xfId="4984"/>
    <cellStyle name="_Fcst Package1_4_15 Hawaiian Village PPA" xfId="830"/>
    <cellStyle name="_Fcst Package1_4_15 Hawaiian Village PPA 2" xfId="831"/>
    <cellStyle name="_Fcst Package1_4_15 Hawaiian Village PPA 2 2" xfId="4985"/>
    <cellStyle name="_Fcst Package1_4_15 Hawaiian Village PPA 2 3" xfId="4986"/>
    <cellStyle name="_Fcst Package1_4_15 Hawaiian Village PPA 2 4" xfId="4987"/>
    <cellStyle name="_Fcst Package1_4_15 Hawaiian Village PPA 3" xfId="4988"/>
    <cellStyle name="_Fcst Package1_4_15 Hawaiian Village PPA 4" xfId="4989"/>
    <cellStyle name="_Fcst Package1_4_15 Hawaiian Village PPA 5" xfId="4990"/>
    <cellStyle name="_Fcst Package1_4_Exhibit B" xfId="832"/>
    <cellStyle name="_Fcst Package1_4_Exhibit B 2" xfId="833"/>
    <cellStyle name="_Fcst Package1_4_Exhibit B 2 2" xfId="4991"/>
    <cellStyle name="_Fcst Package1_4_Exhibit B 2 3" xfId="4992"/>
    <cellStyle name="_Fcst Package1_4_Exhibit B 2 4" xfId="4993"/>
    <cellStyle name="_Fcst Package1_4_Exhibit B 3" xfId="4994"/>
    <cellStyle name="_Fcst Package1_4_Exhibit B 4" xfId="4995"/>
    <cellStyle name="_Fcst Package1_4_Exhibit B 5" xfId="4996"/>
    <cellStyle name="_Fcst Package1_5" xfId="834"/>
    <cellStyle name="_Fcst Package1_5 2" xfId="4997"/>
    <cellStyle name="_Fcst Package1_5 3" xfId="4998"/>
    <cellStyle name="_Fcst Package1_5 4" xfId="4999"/>
    <cellStyle name="_Fcst Package1_6" xfId="835"/>
    <cellStyle name="_Fcst Package1_6 2" xfId="5000"/>
    <cellStyle name="_Fcst Package1_6 3" xfId="5001"/>
    <cellStyle name="_Fcst Package1_6 4" xfId="5002"/>
    <cellStyle name="_Fcst Package1_7" xfId="836"/>
    <cellStyle name="_Fcst Package1_7 2" xfId="5003"/>
    <cellStyle name="_Fcst Package1_7 3" xfId="5004"/>
    <cellStyle name="_Fcst Package1_7 4" xfId="5005"/>
    <cellStyle name="_Fcst Package1_7_02 Del E Webb Medical Plaza" xfId="837"/>
    <cellStyle name="_Fcst Package1_7_02 Del E Webb Medical Plaza 2" xfId="838"/>
    <cellStyle name="_Fcst Package1_7_02 Del E Webb Medical Plaza 2 2" xfId="5006"/>
    <cellStyle name="_Fcst Package1_7_02 Del E Webb Medical Plaza 2 3" xfId="5007"/>
    <cellStyle name="_Fcst Package1_7_02 Del E Webb Medical Plaza 2 4" xfId="5008"/>
    <cellStyle name="_Fcst Package1_7_02 Del E Webb Medical Plaza 3" xfId="5009"/>
    <cellStyle name="_Fcst Package1_7_02 Del E Webb Medical Plaza 4" xfId="5010"/>
    <cellStyle name="_Fcst Package1_7_02 Del E Webb Medical Plaza 5" xfId="5011"/>
    <cellStyle name="_Fcst Package1_7_15 Hawaiian Village PPA" xfId="839"/>
    <cellStyle name="_Fcst Package1_7_15 Hawaiian Village PPA 2" xfId="840"/>
    <cellStyle name="_Fcst Package1_7_15 Hawaiian Village PPA 2 2" xfId="5012"/>
    <cellStyle name="_Fcst Package1_7_15 Hawaiian Village PPA 2 3" xfId="5013"/>
    <cellStyle name="_Fcst Package1_7_15 Hawaiian Village PPA 2 4" xfId="5014"/>
    <cellStyle name="_Fcst Package1_7_15 Hawaiian Village PPA 3" xfId="5015"/>
    <cellStyle name="_Fcst Package1_7_15 Hawaiian Village PPA 4" xfId="5016"/>
    <cellStyle name="_Fcst Package1_7_15 Hawaiian Village PPA 5" xfId="5017"/>
    <cellStyle name="_Fcst Package1_7_Exhibit B" xfId="841"/>
    <cellStyle name="_Fcst Package1_7_Exhibit B 2" xfId="842"/>
    <cellStyle name="_Fcst Package1_7_Exhibit B 2 2" xfId="5018"/>
    <cellStyle name="_Fcst Package1_7_Exhibit B 2 3" xfId="5019"/>
    <cellStyle name="_Fcst Package1_7_Exhibit B 2 4" xfId="5020"/>
    <cellStyle name="_Fcst Package1_7_Exhibit B 3" xfId="5021"/>
    <cellStyle name="_Fcst Package1_7_Exhibit B 4" xfId="5022"/>
    <cellStyle name="_Fcst Package1_7_Exhibit B 5" xfId="5023"/>
    <cellStyle name="_Fcst Package1_8" xfId="843"/>
    <cellStyle name="_Fcst Package1_8 2" xfId="5024"/>
    <cellStyle name="_Fcst Package1_8 3" xfId="5025"/>
    <cellStyle name="_Fcst Package1_8 4" xfId="5026"/>
    <cellStyle name="_Fcst Package1_8_Vectant 3-13-02" xfId="844"/>
    <cellStyle name="_Fcst Package1_8_Vectant 3-13-02 2" xfId="5027"/>
    <cellStyle name="_Fcst Package1_8_Vectant 3-13-02 3" xfId="5028"/>
    <cellStyle name="_Fcst Package1_8_Vectant 3-13-02 4" xfId="5029"/>
    <cellStyle name="_Fcst Package1_9" xfId="845"/>
    <cellStyle name="_Fcst Package1_9 2" xfId="5030"/>
    <cellStyle name="_Fcst Package1_9 3" xfId="5031"/>
    <cellStyle name="_Fcst Package1_9 4" xfId="5032"/>
    <cellStyle name="_Fcst Package1_9_02 Del E Webb Medical Plaza" xfId="846"/>
    <cellStyle name="_Fcst Package1_9_02 Del E Webb Medical Plaza 2" xfId="5033"/>
    <cellStyle name="_Fcst Package1_9_02 Del E Webb Medical Plaza 3" xfId="5034"/>
    <cellStyle name="_Fcst Package1_9_02 Del E Webb Medical Plaza 4" xfId="5035"/>
    <cellStyle name="_Fcst Package1_9_15 Hawaiian Village PPA" xfId="847"/>
    <cellStyle name="_Fcst Package1_9_15 Hawaiian Village PPA 2" xfId="5036"/>
    <cellStyle name="_Fcst Package1_9_15 Hawaiian Village PPA 3" xfId="5037"/>
    <cellStyle name="_Fcst Package1_9_15 Hawaiian Village PPA 4" xfId="5038"/>
    <cellStyle name="_Fcst Package1_9_Exhibit B" xfId="848"/>
    <cellStyle name="_Fcst Package1_9_Exhibit B 2" xfId="5039"/>
    <cellStyle name="_Fcst Package1_9_Exhibit B 3" xfId="5040"/>
    <cellStyle name="_Fcst Package1_9_Exhibit B 4" xfId="5041"/>
    <cellStyle name="_FEDS_London Flow P&amp;L Explain 050105" xfId="849"/>
    <cellStyle name="_FEDS_NY Flow P&amp;L Explain 010205" xfId="850"/>
    <cellStyle name="_Fee Release" xfId="851"/>
    <cellStyle name="_Fee release Template" xfId="852"/>
    <cellStyle name="_fee releases in Jan" xfId="853"/>
    <cellStyle name="_FFE Draft Exhibit 10-1-08" xfId="854"/>
    <cellStyle name="_Final Q3 RAF figs _14.09.06" xfId="855"/>
    <cellStyle name="_Flash" xfId="856"/>
    <cellStyle name="_FO contirbution summary1" xfId="857"/>
    <cellStyle name="_FO contirbution summary1 2" xfId="13788"/>
    <cellStyle name="_FO contirbution summary1 3" xfId="13785"/>
    <cellStyle name="_For Q407Posting" xfId="858"/>
    <cellStyle name="_Forecast" xfId="859"/>
    <cellStyle name="_Forecast Evolution" xfId="860"/>
    <cellStyle name="_Forecast Evolution_Book2" xfId="861"/>
    <cellStyle name="_Forecast Summary by Client" xfId="862"/>
    <cellStyle name="_Forecast Working Template" xfId="863"/>
    <cellStyle name="_Foreign WACC example" xfId="864"/>
    <cellStyle name="_Foreign WACC example 2" xfId="5042"/>
    <cellStyle name="_Foreign WACC example 3" xfId="5043"/>
    <cellStyle name="_Foreign WACC example 4" xfId="5044"/>
    <cellStyle name="_Foreign WACC example_02 Del E Webb Medical Plaza" xfId="865"/>
    <cellStyle name="_Foreign WACC example_02 Del E Webb Medical Plaza 2" xfId="5045"/>
    <cellStyle name="_Foreign WACC example_02 Del E Webb Medical Plaza 3" xfId="5046"/>
    <cellStyle name="_Foreign WACC example_02 Del E Webb Medical Plaza 4" xfId="5047"/>
    <cellStyle name="_Foreign WACC example_15 Hawaiian Village PPA" xfId="866"/>
    <cellStyle name="_Foreign WACC example_15 Hawaiian Village PPA 2" xfId="5048"/>
    <cellStyle name="_Foreign WACC example_15 Hawaiian Village PPA 3" xfId="5049"/>
    <cellStyle name="_Foreign WACC example_15 Hawaiian Village PPA 4" xfId="5050"/>
    <cellStyle name="_Foreign WACC example_Exhibit B" xfId="867"/>
    <cellStyle name="_Foreign WACC example_Exhibit B 2" xfId="5051"/>
    <cellStyle name="_Foreign WACC example_Exhibit B 3" xfId="5052"/>
    <cellStyle name="_Foreign WACC example_Exhibit B 4" xfId="5053"/>
    <cellStyle name="_Fotoball141_7-15-04ver2" xfId="868"/>
    <cellStyle name="_FX" xfId="869"/>
    <cellStyle name="_FX movement over time" xfId="870"/>
    <cellStyle name="_FX Rates" xfId="871"/>
    <cellStyle name="_GAL-Feb" xfId="872"/>
    <cellStyle name="_GAL-Feb 2" xfId="5054"/>
    <cellStyle name="_GAL-Feb 3" xfId="5055"/>
    <cellStyle name="_GAL-Feb 4" xfId="5056"/>
    <cellStyle name="_GAL-Feb_02 Del E Webb Medical Plaza" xfId="873"/>
    <cellStyle name="_GAL-Feb_02 Del E Webb Medical Plaza 2" xfId="874"/>
    <cellStyle name="_GAL-Feb_02 Del E Webb Medical Plaza 2 2" xfId="5057"/>
    <cellStyle name="_GAL-Feb_02 Del E Webb Medical Plaza 2 3" xfId="5058"/>
    <cellStyle name="_GAL-Feb_02 Del E Webb Medical Plaza 2 4" xfId="5059"/>
    <cellStyle name="_GAL-Feb_02 Del E Webb Medical Plaza 3" xfId="5060"/>
    <cellStyle name="_GAL-Feb_02 Del E Webb Medical Plaza 4" xfId="5061"/>
    <cellStyle name="_GAL-Feb_02 Del E Webb Medical Plaza 5" xfId="5062"/>
    <cellStyle name="_GAL-Feb_1" xfId="875"/>
    <cellStyle name="_GAL-Feb_1 2" xfId="5063"/>
    <cellStyle name="_GAL-Feb_1 3" xfId="5064"/>
    <cellStyle name="_GAL-Feb_1 4" xfId="5065"/>
    <cellStyle name="_GAL-Feb_15 Hawaiian Village PPA" xfId="876"/>
    <cellStyle name="_GAL-Feb_15 Hawaiian Village PPA 2" xfId="877"/>
    <cellStyle name="_GAL-Feb_15 Hawaiian Village PPA 2 2" xfId="5066"/>
    <cellStyle name="_GAL-Feb_15 Hawaiian Village PPA 2 3" xfId="5067"/>
    <cellStyle name="_GAL-Feb_15 Hawaiian Village PPA 2 4" xfId="5068"/>
    <cellStyle name="_GAL-Feb_15 Hawaiian Village PPA 3" xfId="5069"/>
    <cellStyle name="_GAL-Feb_15 Hawaiian Village PPA 4" xfId="5070"/>
    <cellStyle name="_GAL-Feb_15 Hawaiian Village PPA 5" xfId="5071"/>
    <cellStyle name="_GAL-Feb_2" xfId="878"/>
    <cellStyle name="_GAL-Feb_2 2" xfId="5072"/>
    <cellStyle name="_GAL-Feb_2 3" xfId="5073"/>
    <cellStyle name="_GAL-Feb_2 4" xfId="5074"/>
    <cellStyle name="_GAL-Feb_2_Vectant 3-13-02" xfId="879"/>
    <cellStyle name="_GAL-Feb_2_Vectant 3-13-02 2" xfId="5075"/>
    <cellStyle name="_GAL-Feb_2_Vectant 3-13-02 3" xfId="5076"/>
    <cellStyle name="_GAL-Feb_2_Vectant 3-13-02 4" xfId="5077"/>
    <cellStyle name="_GAL-Feb_3" xfId="880"/>
    <cellStyle name="_GAL-Feb_3 2" xfId="5078"/>
    <cellStyle name="_GAL-Feb_3 3" xfId="5079"/>
    <cellStyle name="_GAL-Feb_3 4" xfId="5080"/>
    <cellStyle name="_GAL-Feb_3_02 Del E Webb Medical Plaza" xfId="881"/>
    <cellStyle name="_GAL-Feb_3_02 Del E Webb Medical Plaza 2" xfId="5081"/>
    <cellStyle name="_GAL-Feb_3_02 Del E Webb Medical Plaza 3" xfId="5082"/>
    <cellStyle name="_GAL-Feb_3_02 Del E Webb Medical Plaza 4" xfId="5083"/>
    <cellStyle name="_GAL-Feb_3_15 Hawaiian Village PPA" xfId="882"/>
    <cellStyle name="_GAL-Feb_3_15 Hawaiian Village PPA 2" xfId="5084"/>
    <cellStyle name="_GAL-Feb_3_15 Hawaiian Village PPA 3" xfId="5085"/>
    <cellStyle name="_GAL-Feb_3_15 Hawaiian Village PPA 4" xfId="5086"/>
    <cellStyle name="_GAL-Feb_3_Exhibit B" xfId="883"/>
    <cellStyle name="_GAL-Feb_3_Exhibit B 2" xfId="5087"/>
    <cellStyle name="_GAL-Feb_3_Exhibit B 3" xfId="5088"/>
    <cellStyle name="_GAL-Feb_3_Exhibit B 4" xfId="5089"/>
    <cellStyle name="_GAL-Feb_4" xfId="884"/>
    <cellStyle name="_GAL-Feb_4_15 Hawaiian Village PPA" xfId="885"/>
    <cellStyle name="_GAL-Feb_4_Exhibit B" xfId="886"/>
    <cellStyle name="_GAL-Feb_5" xfId="887"/>
    <cellStyle name="_GAL-Feb_5 2" xfId="5090"/>
    <cellStyle name="_GAL-Feb_5 3" xfId="5091"/>
    <cellStyle name="_GAL-Feb_5 4" xfId="5092"/>
    <cellStyle name="_GAL-Feb_5_02 Del E Webb Medical Plaza" xfId="888"/>
    <cellStyle name="_GAL-Feb_5_02 Del E Webb Medical Plaza 2" xfId="889"/>
    <cellStyle name="_GAL-Feb_5_02 Del E Webb Medical Plaza 2 2" xfId="5093"/>
    <cellStyle name="_GAL-Feb_5_02 Del E Webb Medical Plaza 2 3" xfId="5094"/>
    <cellStyle name="_GAL-Feb_5_02 Del E Webb Medical Plaza 2 4" xfId="5095"/>
    <cellStyle name="_GAL-Feb_5_02 Del E Webb Medical Plaza 3" xfId="5096"/>
    <cellStyle name="_GAL-Feb_5_02 Del E Webb Medical Plaza 4" xfId="5097"/>
    <cellStyle name="_GAL-Feb_5_02 Del E Webb Medical Plaza 5" xfId="5098"/>
    <cellStyle name="_GAL-Feb_5_15 Hawaiian Village PPA" xfId="890"/>
    <cellStyle name="_GAL-Feb_5_15 Hawaiian Village PPA 2" xfId="891"/>
    <cellStyle name="_GAL-Feb_5_15 Hawaiian Village PPA 2 2" xfId="5099"/>
    <cellStyle name="_GAL-Feb_5_15 Hawaiian Village PPA 2 3" xfId="5100"/>
    <cellStyle name="_GAL-Feb_5_15 Hawaiian Village PPA 2 4" xfId="5101"/>
    <cellStyle name="_GAL-Feb_5_15 Hawaiian Village PPA 3" xfId="5102"/>
    <cellStyle name="_GAL-Feb_5_15 Hawaiian Village PPA 4" xfId="5103"/>
    <cellStyle name="_GAL-Feb_5_15 Hawaiian Village PPA 5" xfId="5104"/>
    <cellStyle name="_GAL-Feb_5_Exhibit B" xfId="892"/>
    <cellStyle name="_GAL-Feb_5_Exhibit B 2" xfId="893"/>
    <cellStyle name="_GAL-Feb_5_Exhibit B 2 2" xfId="5105"/>
    <cellStyle name="_GAL-Feb_5_Exhibit B 2 3" xfId="5106"/>
    <cellStyle name="_GAL-Feb_5_Exhibit B 2 4" xfId="5107"/>
    <cellStyle name="_GAL-Feb_5_Exhibit B 3" xfId="5108"/>
    <cellStyle name="_GAL-Feb_5_Exhibit B 4" xfId="5109"/>
    <cellStyle name="_GAL-Feb_5_Exhibit B 5" xfId="5110"/>
    <cellStyle name="_GAL-Feb_6" xfId="894"/>
    <cellStyle name="_GAL-Feb_6 2" xfId="5111"/>
    <cellStyle name="_GAL-Feb_6 3" xfId="5112"/>
    <cellStyle name="_GAL-Feb_6 4" xfId="5113"/>
    <cellStyle name="_GAL-Feb_7" xfId="895"/>
    <cellStyle name="_GAL-Feb_7 2" xfId="5114"/>
    <cellStyle name="_GAL-Feb_7 3" xfId="5115"/>
    <cellStyle name="_GAL-Feb_7 4" xfId="5116"/>
    <cellStyle name="_GAL-Feb_8" xfId="896"/>
    <cellStyle name="_GAL-Feb_8 2" xfId="5117"/>
    <cellStyle name="_GAL-Feb_8 3" xfId="5118"/>
    <cellStyle name="_GAL-Feb_8 4" xfId="5119"/>
    <cellStyle name="_GAL-Feb_8_02 Del E Webb Medical Plaza" xfId="897"/>
    <cellStyle name="_GAL-Feb_8_02 Del E Webb Medical Plaza 2" xfId="898"/>
    <cellStyle name="_GAL-Feb_8_02 Del E Webb Medical Plaza 2 2" xfId="5120"/>
    <cellStyle name="_GAL-Feb_8_02 Del E Webb Medical Plaza 2 3" xfId="5121"/>
    <cellStyle name="_GAL-Feb_8_02 Del E Webb Medical Plaza 2 4" xfId="5122"/>
    <cellStyle name="_GAL-Feb_8_02 Del E Webb Medical Plaza 3" xfId="5123"/>
    <cellStyle name="_GAL-Feb_8_02 Del E Webb Medical Plaza 4" xfId="5124"/>
    <cellStyle name="_GAL-Feb_8_02 Del E Webb Medical Plaza 5" xfId="5125"/>
    <cellStyle name="_GAL-Feb_8_15 Hawaiian Village PPA" xfId="899"/>
    <cellStyle name="_GAL-Feb_8_15 Hawaiian Village PPA 2" xfId="900"/>
    <cellStyle name="_GAL-Feb_8_15 Hawaiian Village PPA 2 2" xfId="5126"/>
    <cellStyle name="_GAL-Feb_8_15 Hawaiian Village PPA 2 3" xfId="5127"/>
    <cellStyle name="_GAL-Feb_8_15 Hawaiian Village PPA 2 4" xfId="5128"/>
    <cellStyle name="_GAL-Feb_8_15 Hawaiian Village PPA 3" xfId="5129"/>
    <cellStyle name="_GAL-Feb_8_15 Hawaiian Village PPA 4" xfId="5130"/>
    <cellStyle name="_GAL-Feb_8_15 Hawaiian Village PPA 5" xfId="5131"/>
    <cellStyle name="_GAL-Feb_8_Exhibit B" xfId="901"/>
    <cellStyle name="_GAL-Feb_8_Exhibit B 2" xfId="902"/>
    <cellStyle name="_GAL-Feb_8_Exhibit B 2 2" xfId="5132"/>
    <cellStyle name="_GAL-Feb_8_Exhibit B 2 3" xfId="5133"/>
    <cellStyle name="_GAL-Feb_8_Exhibit B 2 4" xfId="5134"/>
    <cellStyle name="_GAL-Feb_8_Exhibit B 3" xfId="5135"/>
    <cellStyle name="_GAL-Feb_8_Exhibit B 4" xfId="5136"/>
    <cellStyle name="_GAL-Feb_8_Exhibit B 5" xfId="5137"/>
    <cellStyle name="_GAL-Feb_9" xfId="903"/>
    <cellStyle name="_GAL-Feb_9 2" xfId="5138"/>
    <cellStyle name="_GAL-Feb_9 3" xfId="5139"/>
    <cellStyle name="_GAL-Feb_9 4" xfId="5140"/>
    <cellStyle name="_GAL-Feb_9_02 Del E Webb Medical Plaza" xfId="904"/>
    <cellStyle name="_GAL-Feb_9_02 Del E Webb Medical Plaza 2" xfId="905"/>
    <cellStyle name="_GAL-Feb_9_02 Del E Webb Medical Plaza 2 2" xfId="5141"/>
    <cellStyle name="_GAL-Feb_9_02 Del E Webb Medical Plaza 2 3" xfId="5142"/>
    <cellStyle name="_GAL-Feb_9_02 Del E Webb Medical Plaza 2 4" xfId="5143"/>
    <cellStyle name="_GAL-Feb_9_02 Del E Webb Medical Plaza 3" xfId="5144"/>
    <cellStyle name="_GAL-Feb_9_02 Del E Webb Medical Plaza 4" xfId="5145"/>
    <cellStyle name="_GAL-Feb_9_02 Del E Webb Medical Plaza 5" xfId="5146"/>
    <cellStyle name="_GAL-Feb_9_15 Hawaiian Village PPA" xfId="906"/>
    <cellStyle name="_GAL-Feb_9_15 Hawaiian Village PPA 2" xfId="907"/>
    <cellStyle name="_GAL-Feb_9_15 Hawaiian Village PPA 2 2" xfId="5147"/>
    <cellStyle name="_GAL-Feb_9_15 Hawaiian Village PPA 2 3" xfId="5148"/>
    <cellStyle name="_GAL-Feb_9_15 Hawaiian Village PPA 2 4" xfId="5149"/>
    <cellStyle name="_GAL-Feb_9_15 Hawaiian Village PPA 3" xfId="5150"/>
    <cellStyle name="_GAL-Feb_9_15 Hawaiian Village PPA 4" xfId="5151"/>
    <cellStyle name="_GAL-Feb_9_15 Hawaiian Village PPA 5" xfId="5152"/>
    <cellStyle name="_GAL-Feb_9_Exhibit B" xfId="908"/>
    <cellStyle name="_GAL-Feb_9_Exhibit B 2" xfId="909"/>
    <cellStyle name="_GAL-Feb_9_Exhibit B 2 2" xfId="5153"/>
    <cellStyle name="_GAL-Feb_9_Exhibit B 2 3" xfId="5154"/>
    <cellStyle name="_GAL-Feb_9_Exhibit B 2 4" xfId="5155"/>
    <cellStyle name="_GAL-Feb_9_Exhibit B 3" xfId="5156"/>
    <cellStyle name="_GAL-Feb_9_Exhibit B 4" xfId="5157"/>
    <cellStyle name="_GAL-Feb_9_Exhibit B 5" xfId="5158"/>
    <cellStyle name="_GAL-Feb_Exhibit B" xfId="910"/>
    <cellStyle name="_GAL-Feb_Exhibit B 2" xfId="911"/>
    <cellStyle name="_GAL-Feb_Exhibit B 2 2" xfId="5159"/>
    <cellStyle name="_GAL-Feb_Exhibit B 2 3" xfId="5160"/>
    <cellStyle name="_GAL-Feb_Exhibit B 2 4" xfId="5161"/>
    <cellStyle name="_GAL-Feb_Exhibit B 3" xfId="5162"/>
    <cellStyle name="_GAL-Feb_Exhibit B 4" xfId="5163"/>
    <cellStyle name="_GAL-Feb_Exhibit B 5" xfId="5164"/>
    <cellStyle name="_GAL-Jul-00" xfId="912"/>
    <cellStyle name="_GAL-Jul-00 2" xfId="5165"/>
    <cellStyle name="_GAL-Jul-00 3" xfId="5166"/>
    <cellStyle name="_GAL-Jul-00 4" xfId="5167"/>
    <cellStyle name="_GAL-Jul-00_02 Del E Webb Medical Plaza" xfId="913"/>
    <cellStyle name="_GAL-Jul-00_02 Del E Webb Medical Plaza 2" xfId="914"/>
    <cellStyle name="_GAL-Jul-00_02 Del E Webb Medical Plaza 2 2" xfId="5168"/>
    <cellStyle name="_GAL-Jul-00_02 Del E Webb Medical Plaza 2 3" xfId="5169"/>
    <cellStyle name="_GAL-Jul-00_02 Del E Webb Medical Plaza 2 4" xfId="5170"/>
    <cellStyle name="_GAL-Jul-00_02 Del E Webb Medical Plaza 3" xfId="5171"/>
    <cellStyle name="_GAL-Jul-00_02 Del E Webb Medical Plaza 4" xfId="5172"/>
    <cellStyle name="_GAL-Jul-00_02 Del E Webb Medical Plaza 5" xfId="5173"/>
    <cellStyle name="_GAL-Jul-00_1" xfId="915"/>
    <cellStyle name="_GAL-Jul-00_1 2" xfId="5174"/>
    <cellStyle name="_GAL-Jul-00_1 3" xfId="5175"/>
    <cellStyle name="_GAL-Jul-00_1 4" xfId="5176"/>
    <cellStyle name="_GAL-Jul-00_1_02 Del E Webb Medical Plaza" xfId="916"/>
    <cellStyle name="_GAL-Jul-00_1_02 Del E Webb Medical Plaza 2" xfId="5177"/>
    <cellStyle name="_GAL-Jul-00_1_02 Del E Webb Medical Plaza 3" xfId="5178"/>
    <cellStyle name="_GAL-Jul-00_1_02 Del E Webb Medical Plaza 4" xfId="5179"/>
    <cellStyle name="_GAL-Jul-00_1_15 Hawaiian Village PPA" xfId="917"/>
    <cellStyle name="_GAL-Jul-00_1_15 Hawaiian Village PPA 2" xfId="5180"/>
    <cellStyle name="_GAL-Jul-00_1_15 Hawaiian Village PPA 3" xfId="5181"/>
    <cellStyle name="_GAL-Jul-00_1_15 Hawaiian Village PPA 4" xfId="5182"/>
    <cellStyle name="_GAL-Jul-00_1_Exhibit B" xfId="918"/>
    <cellStyle name="_GAL-Jul-00_1_Exhibit B 2" xfId="5183"/>
    <cellStyle name="_GAL-Jul-00_1_Exhibit B 3" xfId="5184"/>
    <cellStyle name="_GAL-Jul-00_1_Exhibit B 4" xfId="5185"/>
    <cellStyle name="_GAL-Jul-00_15 Hawaiian Village PPA" xfId="919"/>
    <cellStyle name="_GAL-Jul-00_15 Hawaiian Village PPA 2" xfId="920"/>
    <cellStyle name="_GAL-Jul-00_15 Hawaiian Village PPA 2 2" xfId="5186"/>
    <cellStyle name="_GAL-Jul-00_15 Hawaiian Village PPA 2 3" xfId="5187"/>
    <cellStyle name="_GAL-Jul-00_15 Hawaiian Village PPA 2 4" xfId="5188"/>
    <cellStyle name="_GAL-Jul-00_15 Hawaiian Village PPA 3" xfId="5189"/>
    <cellStyle name="_GAL-Jul-00_15 Hawaiian Village PPA 4" xfId="5190"/>
    <cellStyle name="_GAL-Jul-00_15 Hawaiian Village PPA 5" xfId="5191"/>
    <cellStyle name="_GAL-Jul-00_2" xfId="921"/>
    <cellStyle name="_GAL-Jul-00_2 2" xfId="5192"/>
    <cellStyle name="_GAL-Jul-00_2 3" xfId="5193"/>
    <cellStyle name="_GAL-Jul-00_2 4" xfId="5194"/>
    <cellStyle name="_GAL-Jul-00_2_Vectant 3-13-02" xfId="922"/>
    <cellStyle name="_GAL-Jul-00_2_Vectant 3-13-02 2" xfId="5195"/>
    <cellStyle name="_GAL-Jul-00_2_Vectant 3-13-02 3" xfId="5196"/>
    <cellStyle name="_GAL-Jul-00_2_Vectant 3-13-02 4" xfId="5197"/>
    <cellStyle name="_GAL-Jul-00_3" xfId="923"/>
    <cellStyle name="_GAL-Jul-00_3 2" xfId="5198"/>
    <cellStyle name="_GAL-Jul-00_3 3" xfId="5199"/>
    <cellStyle name="_GAL-Jul-00_3 4" xfId="5200"/>
    <cellStyle name="_GAL-Jul-00_4" xfId="924"/>
    <cellStyle name="_GAL-Jul-00_4 2" xfId="5201"/>
    <cellStyle name="_GAL-Jul-00_4 3" xfId="5202"/>
    <cellStyle name="_GAL-Jul-00_4 4" xfId="5203"/>
    <cellStyle name="_GAL-Jul-00_5" xfId="925"/>
    <cellStyle name="_GAL-Jul-00_5_15 Hawaiian Village PPA" xfId="926"/>
    <cellStyle name="_GAL-Jul-00_5_Exhibit B" xfId="927"/>
    <cellStyle name="_GAL-Jul-00_6" xfId="928"/>
    <cellStyle name="_GAL-Jul-00_6 2" xfId="5204"/>
    <cellStyle name="_GAL-Jul-00_6 3" xfId="5205"/>
    <cellStyle name="_GAL-Jul-00_6 4" xfId="5206"/>
    <cellStyle name="_GAL-Jul-00_7" xfId="929"/>
    <cellStyle name="_GAL-Jul-00_7 2" xfId="5207"/>
    <cellStyle name="_GAL-Jul-00_7 3" xfId="5208"/>
    <cellStyle name="_GAL-Jul-00_7 4" xfId="5209"/>
    <cellStyle name="_GAL-Jul-00_7_02 Del E Webb Medical Plaza" xfId="930"/>
    <cellStyle name="_GAL-Jul-00_7_02 Del E Webb Medical Plaza 2" xfId="931"/>
    <cellStyle name="_GAL-Jul-00_7_02 Del E Webb Medical Plaza 2 2" xfId="5210"/>
    <cellStyle name="_GAL-Jul-00_7_02 Del E Webb Medical Plaza 2 3" xfId="5211"/>
    <cellStyle name="_GAL-Jul-00_7_02 Del E Webb Medical Plaza 2 4" xfId="5212"/>
    <cellStyle name="_GAL-Jul-00_7_02 Del E Webb Medical Plaza 3" xfId="5213"/>
    <cellStyle name="_GAL-Jul-00_7_02 Del E Webb Medical Plaza 4" xfId="5214"/>
    <cellStyle name="_GAL-Jul-00_7_02 Del E Webb Medical Plaza 5" xfId="5215"/>
    <cellStyle name="_GAL-Jul-00_7_15 Hawaiian Village PPA" xfId="932"/>
    <cellStyle name="_GAL-Jul-00_7_15 Hawaiian Village PPA 2" xfId="933"/>
    <cellStyle name="_GAL-Jul-00_7_15 Hawaiian Village PPA 2 2" xfId="5216"/>
    <cellStyle name="_GAL-Jul-00_7_15 Hawaiian Village PPA 2 3" xfId="5217"/>
    <cellStyle name="_GAL-Jul-00_7_15 Hawaiian Village PPA 2 4" xfId="5218"/>
    <cellStyle name="_GAL-Jul-00_7_15 Hawaiian Village PPA 3" xfId="5219"/>
    <cellStyle name="_GAL-Jul-00_7_15 Hawaiian Village PPA 4" xfId="5220"/>
    <cellStyle name="_GAL-Jul-00_7_15 Hawaiian Village PPA 5" xfId="5221"/>
    <cellStyle name="_GAL-Jul-00_7_Exhibit B" xfId="934"/>
    <cellStyle name="_GAL-Jul-00_7_Exhibit B 2" xfId="935"/>
    <cellStyle name="_GAL-Jul-00_7_Exhibit B 2 2" xfId="5222"/>
    <cellStyle name="_GAL-Jul-00_7_Exhibit B 2 3" xfId="5223"/>
    <cellStyle name="_GAL-Jul-00_7_Exhibit B 2 4" xfId="5224"/>
    <cellStyle name="_GAL-Jul-00_7_Exhibit B 3" xfId="5225"/>
    <cellStyle name="_GAL-Jul-00_7_Exhibit B 4" xfId="5226"/>
    <cellStyle name="_GAL-Jul-00_7_Exhibit B 5" xfId="5227"/>
    <cellStyle name="_GAL-Jul-00_8" xfId="936"/>
    <cellStyle name="_GAL-Jul-00_8 2" xfId="5228"/>
    <cellStyle name="_GAL-Jul-00_8 3" xfId="5229"/>
    <cellStyle name="_GAL-Jul-00_8 4" xfId="5230"/>
    <cellStyle name="_GAL-Jul-00_8_02 Del E Webb Medical Plaza" xfId="937"/>
    <cellStyle name="_GAL-Jul-00_8_02 Del E Webb Medical Plaza 2" xfId="938"/>
    <cellStyle name="_GAL-Jul-00_8_02 Del E Webb Medical Plaza 2 2" xfId="5231"/>
    <cellStyle name="_GAL-Jul-00_8_02 Del E Webb Medical Plaza 2 3" xfId="5232"/>
    <cellStyle name="_GAL-Jul-00_8_02 Del E Webb Medical Plaza 2 4" xfId="5233"/>
    <cellStyle name="_GAL-Jul-00_8_02 Del E Webb Medical Plaza 3" xfId="5234"/>
    <cellStyle name="_GAL-Jul-00_8_02 Del E Webb Medical Plaza 4" xfId="5235"/>
    <cellStyle name="_GAL-Jul-00_8_02 Del E Webb Medical Plaza 5" xfId="5236"/>
    <cellStyle name="_GAL-Jul-00_8_15 Hawaiian Village PPA" xfId="939"/>
    <cellStyle name="_GAL-Jul-00_8_15 Hawaiian Village PPA 2" xfId="940"/>
    <cellStyle name="_GAL-Jul-00_8_15 Hawaiian Village PPA 2 2" xfId="5237"/>
    <cellStyle name="_GAL-Jul-00_8_15 Hawaiian Village PPA 2 3" xfId="5238"/>
    <cellStyle name="_GAL-Jul-00_8_15 Hawaiian Village PPA 2 4" xfId="5239"/>
    <cellStyle name="_GAL-Jul-00_8_15 Hawaiian Village PPA 3" xfId="5240"/>
    <cellStyle name="_GAL-Jul-00_8_15 Hawaiian Village PPA 4" xfId="5241"/>
    <cellStyle name="_GAL-Jul-00_8_15 Hawaiian Village PPA 5" xfId="5242"/>
    <cellStyle name="_GAL-Jul-00_8_Exhibit B" xfId="941"/>
    <cellStyle name="_GAL-Jul-00_8_Exhibit B 2" xfId="942"/>
    <cellStyle name="_GAL-Jul-00_8_Exhibit B 2 2" xfId="5243"/>
    <cellStyle name="_GAL-Jul-00_8_Exhibit B 2 3" xfId="5244"/>
    <cellStyle name="_GAL-Jul-00_8_Exhibit B 2 4" xfId="5245"/>
    <cellStyle name="_GAL-Jul-00_8_Exhibit B 3" xfId="5246"/>
    <cellStyle name="_GAL-Jul-00_8_Exhibit B 4" xfId="5247"/>
    <cellStyle name="_GAL-Jul-00_8_Exhibit B 5" xfId="5248"/>
    <cellStyle name="_GAL-Jul-00_Exhibit B" xfId="943"/>
    <cellStyle name="_GAL-Jul-00_Exhibit B 2" xfId="944"/>
    <cellStyle name="_GAL-Jul-00_Exhibit B 2 2" xfId="5249"/>
    <cellStyle name="_GAL-Jul-00_Exhibit B 2 3" xfId="5250"/>
    <cellStyle name="_GAL-Jul-00_Exhibit B 2 4" xfId="5251"/>
    <cellStyle name="_GAL-Jul-00_Exhibit B 3" xfId="5252"/>
    <cellStyle name="_GAL-Jul-00_Exhibit B 4" xfId="5253"/>
    <cellStyle name="_GAL-Jul-00_Exhibit B 5" xfId="5254"/>
    <cellStyle name="_GAL-Nov" xfId="945"/>
    <cellStyle name="_GAL-Nov 2" xfId="5255"/>
    <cellStyle name="_GAL-Nov 3" xfId="5256"/>
    <cellStyle name="_GAL-Nov 4" xfId="5257"/>
    <cellStyle name="_GAL-Nov_1" xfId="946"/>
    <cellStyle name="_GAL-Nov_1 2" xfId="5258"/>
    <cellStyle name="_GAL-Nov_1 3" xfId="5259"/>
    <cellStyle name="_GAL-Nov_1 4" xfId="5260"/>
    <cellStyle name="_GAL-Nov_2" xfId="947"/>
    <cellStyle name="_GAL-Nov_2 2" xfId="5261"/>
    <cellStyle name="_GAL-Nov_2 3" xfId="5262"/>
    <cellStyle name="_GAL-Nov_2 4" xfId="5263"/>
    <cellStyle name="_GAL-Nov_2_02 Del E Webb Medical Plaza" xfId="948"/>
    <cellStyle name="_GAL-Nov_2_02 Del E Webb Medical Plaza 2" xfId="949"/>
    <cellStyle name="_GAL-Nov_2_02 Del E Webb Medical Plaza 2 2" xfId="5264"/>
    <cellStyle name="_GAL-Nov_2_02 Del E Webb Medical Plaza 2 3" xfId="5265"/>
    <cellStyle name="_GAL-Nov_2_02 Del E Webb Medical Plaza 2 4" xfId="5266"/>
    <cellStyle name="_GAL-Nov_2_02 Del E Webb Medical Plaza 3" xfId="5267"/>
    <cellStyle name="_GAL-Nov_2_02 Del E Webb Medical Plaza 4" xfId="5268"/>
    <cellStyle name="_GAL-Nov_2_02 Del E Webb Medical Plaza 5" xfId="5269"/>
    <cellStyle name="_GAL-Nov_2_15 Hawaiian Village PPA" xfId="950"/>
    <cellStyle name="_GAL-Nov_2_15 Hawaiian Village PPA 2" xfId="951"/>
    <cellStyle name="_GAL-Nov_2_15 Hawaiian Village PPA 2 2" xfId="5270"/>
    <cellStyle name="_GAL-Nov_2_15 Hawaiian Village PPA 2 3" xfId="5271"/>
    <cellStyle name="_GAL-Nov_2_15 Hawaiian Village PPA 2 4" xfId="5272"/>
    <cellStyle name="_GAL-Nov_2_15 Hawaiian Village PPA 3" xfId="5273"/>
    <cellStyle name="_GAL-Nov_2_15 Hawaiian Village PPA 4" xfId="5274"/>
    <cellStyle name="_GAL-Nov_2_15 Hawaiian Village PPA 5" xfId="5275"/>
    <cellStyle name="_GAL-Nov_2_Exhibit B" xfId="952"/>
    <cellStyle name="_GAL-Nov_2_Exhibit B 2" xfId="953"/>
    <cellStyle name="_GAL-Nov_2_Exhibit B 2 2" xfId="5276"/>
    <cellStyle name="_GAL-Nov_2_Exhibit B 2 3" xfId="5277"/>
    <cellStyle name="_GAL-Nov_2_Exhibit B 2 4" xfId="5278"/>
    <cellStyle name="_GAL-Nov_2_Exhibit B 3" xfId="5279"/>
    <cellStyle name="_GAL-Nov_2_Exhibit B 4" xfId="5280"/>
    <cellStyle name="_GAL-Nov_2_Exhibit B 5" xfId="5281"/>
    <cellStyle name="_GAL-Nov_3" xfId="954"/>
    <cellStyle name="_GAL-Nov_3_15 Hawaiian Village PPA" xfId="955"/>
    <cellStyle name="_GAL-Nov_3_Exhibit B" xfId="956"/>
    <cellStyle name="_GAL-Nov_4" xfId="957"/>
    <cellStyle name="_GAL-Nov_4 2" xfId="5282"/>
    <cellStyle name="_GAL-Nov_4 3" xfId="5283"/>
    <cellStyle name="_GAL-Nov_4 4" xfId="5284"/>
    <cellStyle name="_GAL-Nov_4_Vectant 3-13-02" xfId="958"/>
    <cellStyle name="_GAL-Nov_4_Vectant 3-13-02 2" xfId="5285"/>
    <cellStyle name="_GAL-Nov_4_Vectant 3-13-02 3" xfId="5286"/>
    <cellStyle name="_GAL-Nov_4_Vectant 3-13-02 4" xfId="5287"/>
    <cellStyle name="_GAL-Nov_5" xfId="959"/>
    <cellStyle name="_GAL-Nov_5 2" xfId="5288"/>
    <cellStyle name="_GAL-Nov_5 3" xfId="5289"/>
    <cellStyle name="_GAL-Nov_5 4" xfId="5290"/>
    <cellStyle name="_GAL-Nov_5_02 Del E Webb Medical Plaza" xfId="960"/>
    <cellStyle name="_GAL-Nov_5_02 Del E Webb Medical Plaza 2" xfId="961"/>
    <cellStyle name="_GAL-Nov_5_02 Del E Webb Medical Plaza 2 2" xfId="5291"/>
    <cellStyle name="_GAL-Nov_5_02 Del E Webb Medical Plaza 2 3" xfId="5292"/>
    <cellStyle name="_GAL-Nov_5_02 Del E Webb Medical Plaza 2 4" xfId="5293"/>
    <cellStyle name="_GAL-Nov_5_02 Del E Webb Medical Plaza 3" xfId="5294"/>
    <cellStyle name="_GAL-Nov_5_02 Del E Webb Medical Plaza 4" xfId="5295"/>
    <cellStyle name="_GAL-Nov_5_02 Del E Webb Medical Plaza 5" xfId="5296"/>
    <cellStyle name="_GAL-Nov_5_15 Hawaiian Village PPA" xfId="962"/>
    <cellStyle name="_GAL-Nov_5_15 Hawaiian Village PPA 2" xfId="963"/>
    <cellStyle name="_GAL-Nov_5_15 Hawaiian Village PPA 2 2" xfId="5297"/>
    <cellStyle name="_GAL-Nov_5_15 Hawaiian Village PPA 2 3" xfId="5298"/>
    <cellStyle name="_GAL-Nov_5_15 Hawaiian Village PPA 2 4" xfId="5299"/>
    <cellStyle name="_GAL-Nov_5_15 Hawaiian Village PPA 3" xfId="5300"/>
    <cellStyle name="_GAL-Nov_5_15 Hawaiian Village PPA 4" xfId="5301"/>
    <cellStyle name="_GAL-Nov_5_15 Hawaiian Village PPA 5" xfId="5302"/>
    <cellStyle name="_GAL-Nov_5_Exhibit B" xfId="964"/>
    <cellStyle name="_GAL-Nov_5_Exhibit B 2" xfId="965"/>
    <cellStyle name="_GAL-Nov_5_Exhibit B 2 2" xfId="5303"/>
    <cellStyle name="_GAL-Nov_5_Exhibit B 2 3" xfId="5304"/>
    <cellStyle name="_GAL-Nov_5_Exhibit B 2 4" xfId="5305"/>
    <cellStyle name="_GAL-Nov_5_Exhibit B 3" xfId="5306"/>
    <cellStyle name="_GAL-Nov_5_Exhibit B 4" xfId="5307"/>
    <cellStyle name="_GAL-Nov_5_Exhibit B 5" xfId="5308"/>
    <cellStyle name="_GAL-Nov_6" xfId="966"/>
    <cellStyle name="_GAL-Nov_6 2" xfId="5309"/>
    <cellStyle name="_GAL-Nov_6 3" xfId="5310"/>
    <cellStyle name="_GAL-Nov_6 4" xfId="5311"/>
    <cellStyle name="_GAL-Nov_6_02 Del E Webb Medical Plaza" xfId="967"/>
    <cellStyle name="_GAL-Nov_6_02 Del E Webb Medical Plaza 2" xfId="968"/>
    <cellStyle name="_GAL-Nov_6_02 Del E Webb Medical Plaza 2 2" xfId="5312"/>
    <cellStyle name="_GAL-Nov_6_02 Del E Webb Medical Plaza 2 3" xfId="5313"/>
    <cellStyle name="_GAL-Nov_6_02 Del E Webb Medical Plaza 2 4" xfId="5314"/>
    <cellStyle name="_GAL-Nov_6_02 Del E Webb Medical Plaza 3" xfId="5315"/>
    <cellStyle name="_GAL-Nov_6_02 Del E Webb Medical Plaza 4" xfId="5316"/>
    <cellStyle name="_GAL-Nov_6_02 Del E Webb Medical Plaza 5" xfId="5317"/>
    <cellStyle name="_GAL-Nov_6_15 Hawaiian Village PPA" xfId="969"/>
    <cellStyle name="_GAL-Nov_6_15 Hawaiian Village PPA 2" xfId="970"/>
    <cellStyle name="_GAL-Nov_6_15 Hawaiian Village PPA 2 2" xfId="5318"/>
    <cellStyle name="_GAL-Nov_6_15 Hawaiian Village PPA 2 3" xfId="5319"/>
    <cellStyle name="_GAL-Nov_6_15 Hawaiian Village PPA 2 4" xfId="5320"/>
    <cellStyle name="_GAL-Nov_6_15 Hawaiian Village PPA 3" xfId="5321"/>
    <cellStyle name="_GAL-Nov_6_15 Hawaiian Village PPA 4" xfId="5322"/>
    <cellStyle name="_GAL-Nov_6_15 Hawaiian Village PPA 5" xfId="5323"/>
    <cellStyle name="_GAL-Nov_6_Exhibit B" xfId="971"/>
    <cellStyle name="_GAL-Nov_6_Exhibit B 2" xfId="972"/>
    <cellStyle name="_GAL-Nov_6_Exhibit B 2 2" xfId="5324"/>
    <cellStyle name="_GAL-Nov_6_Exhibit B 2 3" xfId="5325"/>
    <cellStyle name="_GAL-Nov_6_Exhibit B 2 4" xfId="5326"/>
    <cellStyle name="_GAL-Nov_6_Exhibit B 3" xfId="5327"/>
    <cellStyle name="_GAL-Nov_6_Exhibit B 4" xfId="5328"/>
    <cellStyle name="_GAL-Nov_6_Exhibit B 5" xfId="5329"/>
    <cellStyle name="_GAL-Nov_7" xfId="973"/>
    <cellStyle name="_GAL-Nov_7 2" xfId="5330"/>
    <cellStyle name="_GAL-Nov_7 3" xfId="5331"/>
    <cellStyle name="_GAL-Nov_7 4" xfId="5332"/>
    <cellStyle name="_GAL-Nov_8" xfId="974"/>
    <cellStyle name="_GAL-Nov_8 2" xfId="5333"/>
    <cellStyle name="_GAL-Nov_8 3" xfId="5334"/>
    <cellStyle name="_GAL-Nov_8 4" xfId="5335"/>
    <cellStyle name="_GAL-Nov_8_02 Del E Webb Medical Plaza" xfId="975"/>
    <cellStyle name="_GAL-Nov_8_02 Del E Webb Medical Plaza 2" xfId="5336"/>
    <cellStyle name="_GAL-Nov_8_02 Del E Webb Medical Plaza 3" xfId="5337"/>
    <cellStyle name="_GAL-Nov_8_02 Del E Webb Medical Plaza 4" xfId="5338"/>
    <cellStyle name="_GAL-Nov_8_15 Hawaiian Village PPA" xfId="976"/>
    <cellStyle name="_GAL-Nov_8_15 Hawaiian Village PPA 2" xfId="5339"/>
    <cellStyle name="_GAL-Nov_8_15 Hawaiian Village PPA 3" xfId="5340"/>
    <cellStyle name="_GAL-Nov_8_15 Hawaiian Village PPA 4" xfId="5341"/>
    <cellStyle name="_GAL-Nov_8_Exhibit B" xfId="977"/>
    <cellStyle name="_GAL-Nov_8_Exhibit B 2" xfId="5342"/>
    <cellStyle name="_GAL-Nov_8_Exhibit B 3" xfId="5343"/>
    <cellStyle name="_GAL-Nov_8_Exhibit B 4" xfId="5344"/>
    <cellStyle name="_GAL-Sep-MAC" xfId="978"/>
    <cellStyle name="_GAL-Sep-MAC 2" xfId="5345"/>
    <cellStyle name="_GAL-Sep-MAC 3" xfId="5346"/>
    <cellStyle name="_GAL-Sep-MAC 4" xfId="5347"/>
    <cellStyle name="_GAL-Sep-MAC_02 Del E Webb Medical Plaza" xfId="979"/>
    <cellStyle name="_GAL-Sep-MAC_02 Del E Webb Medical Plaza 2" xfId="980"/>
    <cellStyle name="_GAL-Sep-MAC_02 Del E Webb Medical Plaza 2 2" xfId="5348"/>
    <cellStyle name="_GAL-Sep-MAC_02 Del E Webb Medical Plaza 2 3" xfId="5349"/>
    <cellStyle name="_GAL-Sep-MAC_02 Del E Webb Medical Plaza 2 4" xfId="5350"/>
    <cellStyle name="_GAL-Sep-MAC_02 Del E Webb Medical Plaza 3" xfId="5351"/>
    <cellStyle name="_GAL-Sep-MAC_02 Del E Webb Medical Plaza 4" xfId="5352"/>
    <cellStyle name="_GAL-Sep-MAC_02 Del E Webb Medical Plaza 5" xfId="5353"/>
    <cellStyle name="_GAL-Sep-MAC_15 Hawaiian Village PPA" xfId="981"/>
    <cellStyle name="_GAL-Sep-MAC_15 Hawaiian Village PPA 2" xfId="982"/>
    <cellStyle name="_GAL-Sep-MAC_15 Hawaiian Village PPA 2 2" xfId="5354"/>
    <cellStyle name="_GAL-Sep-MAC_15 Hawaiian Village PPA 2 3" xfId="5355"/>
    <cellStyle name="_GAL-Sep-MAC_15 Hawaiian Village PPA 2 4" xfId="5356"/>
    <cellStyle name="_GAL-Sep-MAC_15 Hawaiian Village PPA 3" xfId="5357"/>
    <cellStyle name="_GAL-Sep-MAC_15 Hawaiian Village PPA 4" xfId="5358"/>
    <cellStyle name="_GAL-Sep-MAC_15 Hawaiian Village PPA 5" xfId="5359"/>
    <cellStyle name="_GAL-Sep-MAC_Exhibit B" xfId="983"/>
    <cellStyle name="_GAL-Sep-MAC_Exhibit B 2" xfId="984"/>
    <cellStyle name="_GAL-Sep-MAC_Exhibit B 2 2" xfId="5360"/>
    <cellStyle name="_GAL-Sep-MAC_Exhibit B 2 3" xfId="5361"/>
    <cellStyle name="_GAL-Sep-MAC_Exhibit B 2 4" xfId="5362"/>
    <cellStyle name="_GAL-Sep-MAC_Exhibit B 3" xfId="5363"/>
    <cellStyle name="_GAL-Sep-MAC_Exhibit B 4" xfId="5364"/>
    <cellStyle name="_GAL-Sep-MAC_Exhibit B 5" xfId="5365"/>
    <cellStyle name="_GB HC LIST BY BUSINESS - Oct31" xfId="985"/>
    <cellStyle name="_GB HC LIST BY BUSINESS - Oct31 2" xfId="13805"/>
    <cellStyle name="_GB HC LIST BY BUSINESS - Oct31 3" xfId="13801"/>
    <cellStyle name="_GBS - Drawn" xfId="986"/>
    <cellStyle name="_GCD Significant Deals - 062607" xfId="987"/>
    <cellStyle name="_GCD Significant Deals - 0720407" xfId="988"/>
    <cellStyle name="_GL Drop off" xfId="989"/>
    <cellStyle name="_GL loans-UK" xfId="990"/>
    <cellStyle name="_GL UK" xfId="991"/>
    <cellStyle name="_glacier" xfId="992"/>
    <cellStyle name="_Glacier Front Page" xfId="993"/>
    <cellStyle name="_Global Direct Cost by Business Report" xfId="994"/>
    <cellStyle name="_Global Direct Cost by Business Report_Book2" xfId="995"/>
    <cellStyle name="_Global Headcount" xfId="996"/>
    <cellStyle name="_Global Headcount_Book2" xfId="997"/>
    <cellStyle name="_GMIS" xfId="998"/>
    <cellStyle name="_GMIS by Product Q1 07 Exco Final" xfId="999"/>
    <cellStyle name="_gmis page" xfId="1000"/>
    <cellStyle name="_GMIS SAP NOV 07" xfId="1001"/>
    <cellStyle name="_Header" xfId="1002"/>
    <cellStyle name="_Heading" xfId="1003"/>
    <cellStyle name="_Headline" xfId="1004"/>
    <cellStyle name="_Hedge" xfId="1005"/>
    <cellStyle name="_Highlight" xfId="1006"/>
    <cellStyle name="_Highlight 2" xfId="1007"/>
    <cellStyle name="_Highlight 3" xfId="1008"/>
    <cellStyle name="_Highlight 3 2" xfId="7881"/>
    <cellStyle name="_Highlight 4" xfId="13777"/>
    <cellStyle name="_IBD Budget 2005" xfId="1009"/>
    <cellStyle name="_IBD Budget 2005_Book2" xfId="1010"/>
    <cellStyle name="_IBD Budget 2006" xfId="1011"/>
    <cellStyle name="_IBD Budget 2006_Book2" xfId="1012"/>
    <cellStyle name="_IBD US allocations FY05" xfId="1013"/>
    <cellStyle name="_IBD US allocations FY05_Book2" xfId="1014"/>
    <cellStyle name="_Iden Details" xfId="1015"/>
    <cellStyle name="_Iden Details_1" xfId="1016"/>
    <cellStyle name="_Imairment Pop Mar-08" xfId="1017"/>
    <cellStyle name="_Impairment Committee - Q306" xfId="1018"/>
    <cellStyle name="_Impairment PL by Country of Operation Q106 Summary" xfId="1019"/>
    <cellStyle name="_Impairment PL by Country of Operation Q3051" xfId="1020"/>
    <cellStyle name="_Impairment_Report_Q2_07_(Final)" xfId="1021"/>
    <cellStyle name="_Index B2B" xfId="1022"/>
    <cellStyle name="_Index Off The Run" xfId="1023"/>
    <cellStyle name="_Index On the Run Credit Risk_19092005" xfId="1024"/>
    <cellStyle name="_Index Pos Details" xfId="1025"/>
    <cellStyle name="_Infra heads pack" xfId="1026"/>
    <cellStyle name="_IRD MJ" xfId="1027"/>
    <cellStyle name="_Issuer Summary" xfId="1028"/>
    <cellStyle name="_IT details" xfId="1029"/>
    <cellStyle name="_IT update 20102005" xfId="1030"/>
    <cellStyle name="_IT update 20102005_Book2" xfId="1031"/>
    <cellStyle name="_Jaslyn-Apr'07 MIS Info Pack Submission" xfId="1032"/>
    <cellStyle name="_June 2006 DC Sh Rev " xfId="1033"/>
    <cellStyle name="_June 2006 DC Sh Rev  2" xfId="1034"/>
    <cellStyle name="_June 2006 DC Sh Rev  3" xfId="1035"/>
    <cellStyle name="_June 2006 DC Sh Rev  4" xfId="5366"/>
    <cellStyle name="_June 2006 DC Sh Rev  5" xfId="5367"/>
    <cellStyle name="_June 2006 DC Sh Rev  6" xfId="5368"/>
    <cellStyle name="_June 2006 DC Sh Rev  7" xfId="5369"/>
    <cellStyle name="_K2_142_MDL1-5-04" xfId="1036"/>
    <cellStyle name="_Key facts pack H1 2006 v4" xfId="1037"/>
    <cellStyle name="_KFP FY 06 Final" xfId="1038"/>
    <cellStyle name="_KPI 2007 Final" xfId="1039"/>
    <cellStyle name="_KPMG Required Info" xfId="1040"/>
    <cellStyle name="_Latest WIP" xfId="1041"/>
    <cellStyle name="_Ldn Totals" xfId="1042"/>
    <cellStyle name="_LTD - BS Template - Feb 09" xfId="1043"/>
    <cellStyle name="_LTD - BS Template - Feb 09 2" xfId="1044"/>
    <cellStyle name="_LTD schedules - Oct 08" xfId="1045"/>
    <cellStyle name="_LTD schedules - Oct 08 2" xfId="1046"/>
    <cellStyle name="_Managed CSO" xfId="1047"/>
    <cellStyle name="_Margin workings" xfId="1048"/>
    <cellStyle name="_Marmot_MktData" xfId="1049"/>
    <cellStyle name="_May 2007 MTD Forecast 29May" xfId="1050"/>
    <cellStyle name="_May Overs-Unders MASTER MIS - DO NOT ISSUE" xfId="1051"/>
    <cellStyle name="_May'07 Impairment" xfId="1052"/>
    <cellStyle name="_MCSO" xfId="1053"/>
    <cellStyle name="_Metrics_November 2006" xfId="1054"/>
    <cellStyle name="_MIS" xfId="1055"/>
    <cellStyle name="_MIS pack" xfId="1056"/>
    <cellStyle name="_Money Markets MRL Dec_2005" xfId="1057"/>
    <cellStyle name="_Morgan Stanley Reporting Format 0708" xfId="1058"/>
    <cellStyle name="_Morgan Stanley Reporting Format 0708 2" xfId="1059"/>
    <cellStyle name="_Morgan Stanley Reporting Format 0808" xfId="1060"/>
    <cellStyle name="_Morgan Stanley Reporting Format 0808 2" xfId="1061"/>
    <cellStyle name="_Morgan Stanley Reporting Format 0908 (5)" xfId="1062"/>
    <cellStyle name="_Morgan Stanley Reporting Format 0908 (5) 2" xfId="1063"/>
    <cellStyle name="_Morgan Stanley Reporting Format 1008" xfId="1064"/>
    <cellStyle name="_Morgan Stanley Reporting Format 1008 2" xfId="1065"/>
    <cellStyle name="_MRL MM - OPS - 03-2006" xfId="1066"/>
    <cellStyle name="_MRL MM OPS 01-2006" xfId="1067"/>
    <cellStyle name="_MRL MM OPS 02-2006" xfId="1068"/>
    <cellStyle name="_MRL MM OPS 11-2005" xfId="1069"/>
    <cellStyle name="_MS Issuances Maturities 113008" xfId="1070"/>
    <cellStyle name="_MS Issuances Maturities 113008 2" xfId="1071"/>
    <cellStyle name="_MSYN " xfId="1072"/>
    <cellStyle name="_MSYN  2" xfId="1073"/>
    <cellStyle name="_MTP 2(b) analysis - 20-10-06 (Rate changed)" xfId="1074"/>
    <cellStyle name="_MTP Cluster pages v0" xfId="1075"/>
    <cellStyle name="_Multiple" xfId="1076"/>
    <cellStyle name="_Multiple 2" xfId="1077"/>
    <cellStyle name="_Multiple_1 GWP FAS 141 Office PPA Model_v1" xfId="1078"/>
    <cellStyle name="_Multiple_11 GWP FAS 141 Office PPA Model_v1" xfId="1079"/>
    <cellStyle name="_Multiple_12 GWP FAS 141 Office PPA Model_v1" xfId="1080"/>
    <cellStyle name="_Multiple_2 GWP FAS 141 Office PPA Model_v1" xfId="1081"/>
    <cellStyle name="_Multiple_3 GWP FAS 141 Office PPA Model_v1" xfId="1082"/>
    <cellStyle name="_Multiple_3753-63 HHP_FAS 141 Office PPA Modelv3" xfId="1083"/>
    <cellStyle name="_Multiple_3770 HHP_FAS 141 Office PPA Model_v3" xfId="1084"/>
    <cellStyle name="_Multiple_3770 HHP_FAS 141 Office PPA Model_v4" xfId="1085"/>
    <cellStyle name="_Multiple_3773 HHP_FAS 141 Office PPA Model_v3" xfId="1086"/>
    <cellStyle name="_Multiple_3800 Buff Spdwy FAS 141 Office PPA Model_v1" xfId="1087"/>
    <cellStyle name="_Multiple_3800 HHP_FAS 141 Office PPA Model_v3" xfId="1088"/>
    <cellStyle name="_Multiple_3883 HHP_FAS 141 Office PPA Model_v3" xfId="1089"/>
    <cellStyle name="_Multiple_3930 HHP_FAS 141 Office PPA Model_v3" xfId="1090"/>
    <cellStyle name="_Multiple_3960 HHP_FAS 141 Office PPA Model_v3" xfId="1091"/>
    <cellStyle name="_Multiple_3980 HHP_FAS 141 Office PPA Model_v3" xfId="1092"/>
    <cellStyle name="_Multiple_3993 HHP_FAS 141 Office PPA Model_v3" xfId="1093"/>
    <cellStyle name="_Multiple_4 GWP FAS 141 Office PPA Model_v1" xfId="1094"/>
    <cellStyle name="_Multiple_5 GWP FAS 141 Office PPA Model_v1" xfId="1095"/>
    <cellStyle name="_Multiple_8 GWP FAS 141 Office PPA Model_v1" xfId="1096"/>
    <cellStyle name="_Multiple_9 GWP FAS 141 Office PPA Model_v1" xfId="1097"/>
    <cellStyle name="_Multiple_Analysis" xfId="1098"/>
    <cellStyle name="_Multiple_Assembled Workforce 2007-04-19" xfId="1099"/>
    <cellStyle name="_Multiple_Bahama_FAS 141 Office PPA Model_v3" xfId="1100"/>
    <cellStyle name="_Multiple_Carter Burgess Plaza FAS 141 Office PPA 12.1.09" xfId="1101"/>
    <cellStyle name="_Multiple_Cozymels_FAS 141 Office PPA Model_v3" xfId="1102"/>
    <cellStyle name="_Multiple_Del Friscos_FAS 141 Office PPA Model_v3" xfId="1103"/>
    <cellStyle name="_Multiple_FAS 141_707 17th Street_v2" xfId="1104"/>
    <cellStyle name="_Multiple_FAS 141_717 17th Street_v2" xfId="1105"/>
    <cellStyle name="_Multiple_FAS 141_Peakview PPA 12.1.09" xfId="1106"/>
    <cellStyle name="_Multiple_Fortune 250 Porfolio" xfId="1107"/>
    <cellStyle name="_Multiple_GetCurveDataByTicker" xfId="1108"/>
    <cellStyle name="_Multiple_Gordon Biersch_FAS 141 Office PPA Model_v3" xfId="1109"/>
    <cellStyle name="_Multiple_Hamadas_FAS 141 Office PPA Model_v3" xfId="1110"/>
    <cellStyle name="_Multiple_Hyatt 141 Draft 102008" xfId="1111"/>
    <cellStyle name="_Multiple_Hyatt 141 Draft 102008 2" xfId="1112"/>
    <cellStyle name="_Multiple_Hyatt 141 Draft 102108" xfId="1113"/>
    <cellStyle name="_Multiple_Hyatt 141 Draft 102108 2" xfId="1114"/>
    <cellStyle name="_Multiple_Intangibles" xfId="1115"/>
    <cellStyle name="_Multiple_Intangibles 2" xfId="1116"/>
    <cellStyle name="_Multiple_Kinkos_FAS 141 Retail PPA Model_v4" xfId="1117"/>
    <cellStyle name="_Multiple_Lawrys_FAS 141 Office PPA Model_v3" xfId="1118"/>
    <cellStyle name="_Multiple_McCormicks_FAS 141 Retail PPA Model_v4" xfId="1119"/>
    <cellStyle name="_Multiple_Non-compete Data" xfId="1120"/>
    <cellStyle name="_Multiple_Shops @ GWP FAS 141 Office PPA Model_v3" xfId="1121"/>
    <cellStyle name="_Multiple_Smartportfolio model" xfId="1122"/>
    <cellStyle name="_MultipleSpace" xfId="1123"/>
    <cellStyle name="_MultipleSpace 2" xfId="1124"/>
    <cellStyle name="_MultipleSpace_1 GWP FAS 141 Office PPA Model_v1" xfId="1125"/>
    <cellStyle name="_MultipleSpace_11 GWP FAS 141 Office PPA Model_v1" xfId="1126"/>
    <cellStyle name="_MultipleSpace_12 GWP FAS 141 Office PPA Model_v1" xfId="1127"/>
    <cellStyle name="_MultipleSpace_2 GWP FAS 141 Office PPA Model_v1" xfId="1128"/>
    <cellStyle name="_MultipleSpace_3 GWP FAS 141 Office PPA Model_v1" xfId="1129"/>
    <cellStyle name="_MultipleSpace_3753-63 HHP_FAS 141 Office PPA Modelv3" xfId="1130"/>
    <cellStyle name="_MultipleSpace_3770 HHP_FAS 141 Office PPA Model_v3" xfId="1131"/>
    <cellStyle name="_MultipleSpace_3770 HHP_FAS 141 Office PPA Model_v4" xfId="1132"/>
    <cellStyle name="_MultipleSpace_3773 HHP_FAS 141 Office PPA Model_v3" xfId="1133"/>
    <cellStyle name="_MultipleSpace_3800 Buff Spdwy FAS 141 Office PPA Model_v1" xfId="1134"/>
    <cellStyle name="_MultipleSpace_3800 HHP_FAS 141 Office PPA Model_v3" xfId="1135"/>
    <cellStyle name="_MultipleSpace_3883 HHP_FAS 141 Office PPA Model_v3" xfId="1136"/>
    <cellStyle name="_MultipleSpace_3930 HHP_FAS 141 Office PPA Model_v3" xfId="1137"/>
    <cellStyle name="_MultipleSpace_3960 HHP_FAS 141 Office PPA Model_v3" xfId="1138"/>
    <cellStyle name="_MultipleSpace_3980 HHP_FAS 141 Office PPA Model_v3" xfId="1139"/>
    <cellStyle name="_MultipleSpace_3993 HHP_FAS 141 Office PPA Model_v3" xfId="1140"/>
    <cellStyle name="_MultipleSpace_4 GWP FAS 141 Office PPA Model_v1" xfId="1141"/>
    <cellStyle name="_MultipleSpace_5 GWP FAS 141 Office PPA Model_v1" xfId="1142"/>
    <cellStyle name="_MultipleSpace_8 GWP FAS 141 Office PPA Model_v1" xfId="1143"/>
    <cellStyle name="_MultipleSpace_9 GWP FAS 141 Office PPA Model_v1" xfId="1144"/>
    <cellStyle name="_MultipleSpace_Analysis" xfId="1145"/>
    <cellStyle name="_MultipleSpace_Assembled Workforce 2007-04-19" xfId="1146"/>
    <cellStyle name="_MultipleSpace_Bahama_FAS 141 Office PPA Model_v3" xfId="1147"/>
    <cellStyle name="_MultipleSpace_Carter Burgess Plaza FAS 141 Office PPA 12.1.09" xfId="1148"/>
    <cellStyle name="_MultipleSpace_Cozymels_FAS 141 Office PPA Model_v3" xfId="1149"/>
    <cellStyle name="_MultipleSpace_Del Friscos_FAS 141 Office PPA Model_v3" xfId="1150"/>
    <cellStyle name="_MultipleSpace_FAS 141_707 17th Street_v2" xfId="1151"/>
    <cellStyle name="_MultipleSpace_FAS 141_717 17th Street_v2" xfId="1152"/>
    <cellStyle name="_MultipleSpace_FAS 141_Peakview PPA 12.1.09" xfId="1153"/>
    <cellStyle name="_MultipleSpace_Fortune 250 Porfolio" xfId="1154"/>
    <cellStyle name="_MultipleSpace_GetCurveDataByTicker" xfId="1155"/>
    <cellStyle name="_MultipleSpace_Gordon Biersch_FAS 141 Office PPA Model_v3" xfId="1156"/>
    <cellStyle name="_MultipleSpace_Hamadas_FAS 141 Office PPA Model_v3" xfId="1157"/>
    <cellStyle name="_MultipleSpace_Hyatt 141 Draft 102008" xfId="1158"/>
    <cellStyle name="_MultipleSpace_Hyatt 141 Draft 102008 2" xfId="1159"/>
    <cellStyle name="_MultipleSpace_Hyatt 141 Draft 102108" xfId="1160"/>
    <cellStyle name="_MultipleSpace_Hyatt 141 Draft 102108 2" xfId="1161"/>
    <cellStyle name="_MultipleSpace_Intangibles" xfId="1162"/>
    <cellStyle name="_MultipleSpace_Intangibles 2" xfId="1163"/>
    <cellStyle name="_MultipleSpace_Kinkos_FAS 141 Retail PPA Model_v4" xfId="1164"/>
    <cellStyle name="_MultipleSpace_Lawrys_FAS 141 Office PPA Model_v3" xfId="1165"/>
    <cellStyle name="_MultipleSpace_McCormicks_FAS 141 Retail PPA Model_v4" xfId="1166"/>
    <cellStyle name="_MultipleSpace_Non-compete Data" xfId="1167"/>
    <cellStyle name="_MultipleSpace_Shops @ GWP FAS 141 Office PPA Model_v3" xfId="1168"/>
    <cellStyle name="_MultipleSpace_Smartportfolio model" xfId="1169"/>
    <cellStyle name="_Name Mapper" xfId="1170"/>
    <cellStyle name="_New Deal Summary" xfId="1171"/>
    <cellStyle name="_New Dealer" xfId="1172"/>
    <cellStyle name="_NI allocation rev 1" xfId="1173"/>
    <cellStyle name="_Non-US PM" xfId="1174"/>
    <cellStyle name="_Note 7" xfId="1175"/>
    <cellStyle name="_Notional Int and Sec Costs Dec 06" xfId="1176"/>
    <cellStyle name="_Notional Int and Sec Costs July 06" xfId="1177"/>
    <cellStyle name="_Notional Interest &amp; Sec Costs 06 MTP Restated" xfId="1178"/>
    <cellStyle name="_Notional Interest Apr 06." xfId="1179"/>
    <cellStyle name="_O&amp;U by CP Node Listing" xfId="1180"/>
    <cellStyle name="_Oct Fee" xfId="1181"/>
    <cellStyle name="_Off_the_Run" xfId="1182"/>
    <cellStyle name="_Old rev raf updated" xfId="1183"/>
    <cellStyle name="_OMF-Data2002修正予算" xfId="1184"/>
    <cellStyle name="_OMF-Data2002修正予算 2" xfId="5370"/>
    <cellStyle name="_OMF-Data2002修正予算 3" xfId="5371"/>
    <cellStyle name="_OMF-Data2002修正予算 4" xfId="5372"/>
    <cellStyle name="_OMF-Data2002修正予算_1" xfId="1185"/>
    <cellStyle name="_OMF-Data2002修正予算_1 2" xfId="5373"/>
    <cellStyle name="_OMF-Data2002修正予算_1 3" xfId="5374"/>
    <cellStyle name="_OMF-Data2002修正予算_1 4" xfId="5375"/>
    <cellStyle name="_OMF-Data2002修正予算_2" xfId="1186"/>
    <cellStyle name="_OMF-Data2002修正予算_2 2" xfId="5376"/>
    <cellStyle name="_OMF-Data2002修正予算_2 3" xfId="5377"/>
    <cellStyle name="_OMF-Data2002修正予算_2 4" xfId="5378"/>
    <cellStyle name="_OMF-Data2002修正予算_3" xfId="1187"/>
    <cellStyle name="_OMF-Data2002修正予算_3 2" xfId="5379"/>
    <cellStyle name="_OMF-Data2002修正予算_3 3" xfId="5380"/>
    <cellStyle name="_OMF-Data2002修正予算_3 4" xfId="5381"/>
    <cellStyle name="_OMF-Data2002修正予算_3_02 Del E Webb Medical Plaza" xfId="1188"/>
    <cellStyle name="_OMF-Data2002修正予算_3_02 Del E Webb Medical Plaza 2" xfId="1189"/>
    <cellStyle name="_OMF-Data2002修正予算_3_02 Del E Webb Medical Plaza 2 2" xfId="5382"/>
    <cellStyle name="_OMF-Data2002修正予算_3_02 Del E Webb Medical Plaza 2 3" xfId="5383"/>
    <cellStyle name="_OMF-Data2002修正予算_3_02 Del E Webb Medical Plaza 2 4" xfId="5384"/>
    <cellStyle name="_OMF-Data2002修正予算_3_02 Del E Webb Medical Plaza 3" xfId="5385"/>
    <cellStyle name="_OMF-Data2002修正予算_3_02 Del E Webb Medical Plaza 4" xfId="5386"/>
    <cellStyle name="_OMF-Data2002修正予算_3_02 Del E Webb Medical Plaza 5" xfId="5387"/>
    <cellStyle name="_OMF-Data2002修正予算_3_15 Hawaiian Village PPA" xfId="1190"/>
    <cellStyle name="_OMF-Data2002修正予算_3_15 Hawaiian Village PPA 2" xfId="1191"/>
    <cellStyle name="_OMF-Data2002修正予算_3_15 Hawaiian Village PPA 2 2" xfId="5388"/>
    <cellStyle name="_OMF-Data2002修正予算_3_15 Hawaiian Village PPA 2 3" xfId="5389"/>
    <cellStyle name="_OMF-Data2002修正予算_3_15 Hawaiian Village PPA 2 4" xfId="5390"/>
    <cellStyle name="_OMF-Data2002修正予算_3_15 Hawaiian Village PPA 3" xfId="5391"/>
    <cellStyle name="_OMF-Data2002修正予算_3_15 Hawaiian Village PPA 4" xfId="5392"/>
    <cellStyle name="_OMF-Data2002修正予算_3_15 Hawaiian Village PPA 5" xfId="5393"/>
    <cellStyle name="_OMF-Data2002修正予算_3_Exhibit B" xfId="1192"/>
    <cellStyle name="_OMF-Data2002修正予算_3_Exhibit B 2" xfId="1193"/>
    <cellStyle name="_OMF-Data2002修正予算_3_Exhibit B 2 2" xfId="5394"/>
    <cellStyle name="_OMF-Data2002修正予算_3_Exhibit B 2 3" xfId="5395"/>
    <cellStyle name="_OMF-Data2002修正予算_3_Exhibit B 2 4" xfId="5396"/>
    <cellStyle name="_OMF-Data2002修正予算_3_Exhibit B 3" xfId="5397"/>
    <cellStyle name="_OMF-Data2002修正予算_3_Exhibit B 4" xfId="5398"/>
    <cellStyle name="_OMF-Data2002修正予算_3_Exhibit B 5" xfId="5399"/>
    <cellStyle name="_OMF-Data2002修正予算_4" xfId="1194"/>
    <cellStyle name="_OMF-Data2002修正予算_4 2" xfId="5400"/>
    <cellStyle name="_OMF-Data2002修正予算_4 3" xfId="5401"/>
    <cellStyle name="_OMF-Data2002修正予算_4 4" xfId="5402"/>
    <cellStyle name="_OMF-Data2002修正予算_4_02 Del E Webb Medical Plaza" xfId="1195"/>
    <cellStyle name="_OMF-Data2002修正予算_4_02 Del E Webb Medical Plaza 2" xfId="1196"/>
    <cellStyle name="_OMF-Data2002修正予算_4_02 Del E Webb Medical Plaza 2 2" xfId="5403"/>
    <cellStyle name="_OMF-Data2002修正予算_4_02 Del E Webb Medical Plaza 2 3" xfId="5404"/>
    <cellStyle name="_OMF-Data2002修正予算_4_02 Del E Webb Medical Plaza 2 4" xfId="5405"/>
    <cellStyle name="_OMF-Data2002修正予算_4_02 Del E Webb Medical Plaza 3" xfId="5406"/>
    <cellStyle name="_OMF-Data2002修正予算_4_02 Del E Webb Medical Plaza 4" xfId="5407"/>
    <cellStyle name="_OMF-Data2002修正予算_4_02 Del E Webb Medical Plaza 5" xfId="5408"/>
    <cellStyle name="_OMF-Data2002修正予算_4_15 Hawaiian Village PPA" xfId="1197"/>
    <cellStyle name="_OMF-Data2002修正予算_4_15 Hawaiian Village PPA 2" xfId="1198"/>
    <cellStyle name="_OMF-Data2002修正予算_4_15 Hawaiian Village PPA 2 2" xfId="5409"/>
    <cellStyle name="_OMF-Data2002修正予算_4_15 Hawaiian Village PPA 2 3" xfId="5410"/>
    <cellStyle name="_OMF-Data2002修正予算_4_15 Hawaiian Village PPA 2 4" xfId="5411"/>
    <cellStyle name="_OMF-Data2002修正予算_4_15 Hawaiian Village PPA 3" xfId="5412"/>
    <cellStyle name="_OMF-Data2002修正予算_4_15 Hawaiian Village PPA 4" xfId="5413"/>
    <cellStyle name="_OMF-Data2002修正予算_4_15 Hawaiian Village PPA 5" xfId="5414"/>
    <cellStyle name="_OMF-Data2002修正予算_4_Exhibit B" xfId="1199"/>
    <cellStyle name="_OMF-Data2002修正予算_4_Exhibit B 2" xfId="1200"/>
    <cellStyle name="_OMF-Data2002修正予算_4_Exhibit B 2 2" xfId="5415"/>
    <cellStyle name="_OMF-Data2002修正予算_4_Exhibit B 2 3" xfId="5416"/>
    <cellStyle name="_OMF-Data2002修正予算_4_Exhibit B 2 4" xfId="5417"/>
    <cellStyle name="_OMF-Data2002修正予算_4_Exhibit B 3" xfId="5418"/>
    <cellStyle name="_OMF-Data2002修正予算_4_Exhibit B 4" xfId="5419"/>
    <cellStyle name="_OMF-Data2002修正予算_4_Exhibit B 5" xfId="5420"/>
    <cellStyle name="_OMF-Data2002修正予算_5" xfId="1201"/>
    <cellStyle name="_OMF-Data2002修正予算_5 2" xfId="5421"/>
    <cellStyle name="_OMF-Data2002修正予算_5 3" xfId="5422"/>
    <cellStyle name="_OMF-Data2002修正予算_5 4" xfId="5423"/>
    <cellStyle name="_OMF-Data2002修正予算_5_02 Del E Webb Medical Plaza" xfId="1202"/>
    <cellStyle name="_OMF-Data2002修正予算_5_02 Del E Webb Medical Plaza 2" xfId="1203"/>
    <cellStyle name="_OMF-Data2002修正予算_5_02 Del E Webb Medical Plaza 2 2" xfId="5424"/>
    <cellStyle name="_OMF-Data2002修正予算_5_02 Del E Webb Medical Plaza 2 3" xfId="5425"/>
    <cellStyle name="_OMF-Data2002修正予算_5_02 Del E Webb Medical Plaza 2 4" xfId="5426"/>
    <cellStyle name="_OMF-Data2002修正予算_5_02 Del E Webb Medical Plaza 3" xfId="5427"/>
    <cellStyle name="_OMF-Data2002修正予算_5_02 Del E Webb Medical Plaza 4" xfId="5428"/>
    <cellStyle name="_OMF-Data2002修正予算_5_02 Del E Webb Medical Plaza 5" xfId="5429"/>
    <cellStyle name="_OMF-Data2002修正予算_5_15 Hawaiian Village PPA" xfId="1204"/>
    <cellStyle name="_OMF-Data2002修正予算_5_15 Hawaiian Village PPA 2" xfId="1205"/>
    <cellStyle name="_OMF-Data2002修正予算_5_15 Hawaiian Village PPA 2 2" xfId="5430"/>
    <cellStyle name="_OMF-Data2002修正予算_5_15 Hawaiian Village PPA 2 3" xfId="5431"/>
    <cellStyle name="_OMF-Data2002修正予算_5_15 Hawaiian Village PPA 2 4" xfId="5432"/>
    <cellStyle name="_OMF-Data2002修正予算_5_15 Hawaiian Village PPA 3" xfId="5433"/>
    <cellStyle name="_OMF-Data2002修正予算_5_15 Hawaiian Village PPA 4" xfId="5434"/>
    <cellStyle name="_OMF-Data2002修正予算_5_15 Hawaiian Village PPA 5" xfId="5435"/>
    <cellStyle name="_OMF-Data2002修正予算_5_Exhibit B" xfId="1206"/>
    <cellStyle name="_OMF-Data2002修正予算_5_Exhibit B 2" xfId="1207"/>
    <cellStyle name="_OMF-Data2002修正予算_5_Exhibit B 2 2" xfId="5436"/>
    <cellStyle name="_OMF-Data2002修正予算_5_Exhibit B 2 3" xfId="5437"/>
    <cellStyle name="_OMF-Data2002修正予算_5_Exhibit B 2 4" xfId="5438"/>
    <cellStyle name="_OMF-Data2002修正予算_5_Exhibit B 3" xfId="5439"/>
    <cellStyle name="_OMF-Data2002修正予算_5_Exhibit B 4" xfId="5440"/>
    <cellStyle name="_OMF-Data2002修正予算_5_Exhibit B 5" xfId="5441"/>
    <cellStyle name="_OMF-Data2002修正予算_6" xfId="1208"/>
    <cellStyle name="_OMF-Data2002修正予算_6_15 Hawaiian Village PPA" xfId="1209"/>
    <cellStyle name="_OMF-Data2002修正予算_6_Exhibit B" xfId="1210"/>
    <cellStyle name="_OMF-Data2002修正予算_7" xfId="1211"/>
    <cellStyle name="_OMF-Data2002修正予算_7 2" xfId="5442"/>
    <cellStyle name="_OMF-Data2002修正予算_7 3" xfId="5443"/>
    <cellStyle name="_OMF-Data2002修正予算_7 4" xfId="5444"/>
    <cellStyle name="_OMF-Data2002修正予算_7_02 Del E Webb Medical Plaza" xfId="1212"/>
    <cellStyle name="_OMF-Data2002修正予算_7_02 Del E Webb Medical Plaza 2" xfId="1213"/>
    <cellStyle name="_OMF-Data2002修正予算_7_02 Del E Webb Medical Plaza 2 2" xfId="5445"/>
    <cellStyle name="_OMF-Data2002修正予算_7_02 Del E Webb Medical Plaza 2 3" xfId="5446"/>
    <cellStyle name="_OMF-Data2002修正予算_7_02 Del E Webb Medical Plaza 2 4" xfId="5447"/>
    <cellStyle name="_OMF-Data2002修正予算_7_02 Del E Webb Medical Plaza 3" xfId="5448"/>
    <cellStyle name="_OMF-Data2002修正予算_7_02 Del E Webb Medical Plaza 4" xfId="5449"/>
    <cellStyle name="_OMF-Data2002修正予算_7_02 Del E Webb Medical Plaza 5" xfId="5450"/>
    <cellStyle name="_OMF-Data2002修正予算_7_15 Hawaiian Village PPA" xfId="1214"/>
    <cellStyle name="_OMF-Data2002修正予算_7_15 Hawaiian Village PPA 2" xfId="1215"/>
    <cellStyle name="_OMF-Data2002修正予算_7_15 Hawaiian Village PPA 2 2" xfId="5451"/>
    <cellStyle name="_OMF-Data2002修正予算_7_15 Hawaiian Village PPA 2 3" xfId="5452"/>
    <cellStyle name="_OMF-Data2002修正予算_7_15 Hawaiian Village PPA 2 4" xfId="5453"/>
    <cellStyle name="_OMF-Data2002修正予算_7_15 Hawaiian Village PPA 3" xfId="5454"/>
    <cellStyle name="_OMF-Data2002修正予算_7_15 Hawaiian Village PPA 4" xfId="5455"/>
    <cellStyle name="_OMF-Data2002修正予算_7_15 Hawaiian Village PPA 5" xfId="5456"/>
    <cellStyle name="_OMF-Data2002修正予算_7_Exhibit B" xfId="1216"/>
    <cellStyle name="_OMF-Data2002修正予算_7_Exhibit B 2" xfId="1217"/>
    <cellStyle name="_OMF-Data2002修正予算_7_Exhibit B 2 2" xfId="5457"/>
    <cellStyle name="_OMF-Data2002修正予算_7_Exhibit B 2 3" xfId="5458"/>
    <cellStyle name="_OMF-Data2002修正予算_7_Exhibit B 2 4" xfId="5459"/>
    <cellStyle name="_OMF-Data2002修正予算_7_Exhibit B 3" xfId="5460"/>
    <cellStyle name="_OMF-Data2002修正予算_7_Exhibit B 4" xfId="5461"/>
    <cellStyle name="_OMF-Data2002修正予算_7_Exhibit B 5" xfId="5462"/>
    <cellStyle name="_OMF-Data2002修正予算_8" xfId="1218"/>
    <cellStyle name="_OMF-Data2002修正予算_8 2" xfId="5463"/>
    <cellStyle name="_OMF-Data2002修正予算_8 3" xfId="5464"/>
    <cellStyle name="_OMF-Data2002修正予算_8 4" xfId="5465"/>
    <cellStyle name="_OMF-Data2002修正予算_8_Vectant 3-13-02" xfId="1219"/>
    <cellStyle name="_OMF-Data2002修正予算_8_Vectant 3-13-02 2" xfId="5466"/>
    <cellStyle name="_OMF-Data2002修正予算_8_Vectant 3-13-02 3" xfId="5467"/>
    <cellStyle name="_OMF-Data2002修正予算_8_Vectant 3-13-02 4" xfId="5468"/>
    <cellStyle name="_On_the_Run" xfId="1220"/>
    <cellStyle name="_Other Liabilities" xfId="1221"/>
    <cellStyle name="_OTXCorp1" xfId="1222"/>
    <cellStyle name="_Overall Summary" xfId="1223"/>
    <cellStyle name="_Overs &amp; Unders 0707" xfId="1224"/>
    <cellStyle name="_Overs &amp; Unders 0906" xfId="1225"/>
    <cellStyle name="_Overs &amp; Unders 1006" xfId="1226"/>
    <cellStyle name="_PBT PY v Q206" xfId="1227"/>
    <cellStyle name="_Percent" xfId="1228"/>
    <cellStyle name="_Percent 2" xfId="1229"/>
    <cellStyle name="_Percent_1 GWP FAS 141 Office PPA Model_v1" xfId="1230"/>
    <cellStyle name="_Percent_11 GWP FAS 141 Office PPA Model_v1" xfId="1231"/>
    <cellStyle name="_Percent_12 GWP FAS 141 Office PPA Model_v1" xfId="1232"/>
    <cellStyle name="_Percent_2 GWP FAS 141 Office PPA Model_v1" xfId="1233"/>
    <cellStyle name="_Percent_3 GWP FAS 141 Office PPA Model_v1" xfId="1234"/>
    <cellStyle name="_Percent_3753-63 HHP_FAS 141 Office PPA Modelv3" xfId="1235"/>
    <cellStyle name="_Percent_3770 HHP_FAS 141 Office PPA Model_v3" xfId="1236"/>
    <cellStyle name="_Percent_3770 HHP_FAS 141 Office PPA Model_v4" xfId="1237"/>
    <cellStyle name="_Percent_3773 HHP_FAS 141 Office PPA Model_v3" xfId="1238"/>
    <cellStyle name="_Percent_3800 Buff Spdwy FAS 141 Office PPA Model_v1" xfId="1239"/>
    <cellStyle name="_Percent_3800 HHP_FAS 141 Office PPA Model_v3" xfId="1240"/>
    <cellStyle name="_Percent_3883 HHP_FAS 141 Office PPA Model_v3" xfId="1241"/>
    <cellStyle name="_Percent_3930 HHP_FAS 141 Office PPA Model_v3" xfId="1242"/>
    <cellStyle name="_Percent_3960 HHP_FAS 141 Office PPA Model_v3" xfId="1243"/>
    <cellStyle name="_Percent_3980 HHP_FAS 141 Office PPA Model_v3" xfId="1244"/>
    <cellStyle name="_Percent_3993 HHP_FAS 141 Office PPA Model_v3" xfId="1245"/>
    <cellStyle name="_Percent_4 GWP FAS 141 Office PPA Model_v1" xfId="1246"/>
    <cellStyle name="_Percent_5 GWP FAS 141 Office PPA Model_v1" xfId="1247"/>
    <cellStyle name="_Percent_8 GWP FAS 141 Office PPA Model_v1" xfId="1248"/>
    <cellStyle name="_Percent_9 GWP FAS 141 Office PPA Model_v1" xfId="1249"/>
    <cellStyle name="_Percent_Analysis" xfId="1250"/>
    <cellStyle name="_Percent_Assembled Workforce 2007-04-19" xfId="1251"/>
    <cellStyle name="_Percent_Bahama_FAS 141 Office PPA Model_v3" xfId="1252"/>
    <cellStyle name="_Percent_Carter Burgess Plaza FAS 141 Office PPA 12.1.09" xfId="1253"/>
    <cellStyle name="_Percent_Cozymels_FAS 141 Office PPA Model_v3" xfId="1254"/>
    <cellStyle name="_Percent_Del Friscos_FAS 141 Office PPA Model_v3" xfId="1255"/>
    <cellStyle name="_Percent_FAS 141_707 17th Street_v2" xfId="1256"/>
    <cellStyle name="_Percent_FAS 141_717 17th Street_v2" xfId="1257"/>
    <cellStyle name="_Percent_FAS 141_Peakview PPA 12.1.09" xfId="1258"/>
    <cellStyle name="_Percent_Gordon Biersch_FAS 141 Office PPA Model_v3" xfId="1259"/>
    <cellStyle name="_Percent_Hamadas_FAS 141 Office PPA Model_v3" xfId="1260"/>
    <cellStyle name="_Percent_Hyatt 141 Draft 102008" xfId="1261"/>
    <cellStyle name="_Percent_Hyatt 141 Draft 102108" xfId="1262"/>
    <cellStyle name="_Percent_Intangibles" xfId="1263"/>
    <cellStyle name="_Percent_Kinkos_FAS 141 Retail PPA Model_v4" xfId="1264"/>
    <cellStyle name="_Percent_Lawrys_FAS 141 Office PPA Model_v3" xfId="1265"/>
    <cellStyle name="_Percent_McCormicks_FAS 141 Retail PPA Model_v4" xfId="1266"/>
    <cellStyle name="_Percent_Non-compete Data" xfId="1267"/>
    <cellStyle name="_Percent_Shops @ GWP FAS 141 Office PPA Model_v3" xfId="1268"/>
    <cellStyle name="_Percent_Smartportfolio model" xfId="1269"/>
    <cellStyle name="_PercentSpace" xfId="1270"/>
    <cellStyle name="_PercentSpace 2" xfId="1271"/>
    <cellStyle name="_PercentSpace_1 GWP FAS 141 Office PPA Model_v1" xfId="1272"/>
    <cellStyle name="_PercentSpace_11 GWP FAS 141 Office PPA Model_v1" xfId="1273"/>
    <cellStyle name="_PercentSpace_12 GWP FAS 141 Office PPA Model_v1" xfId="1274"/>
    <cellStyle name="_PercentSpace_2 GWP FAS 141 Office PPA Model_v1" xfId="1275"/>
    <cellStyle name="_PercentSpace_3 GWP FAS 141 Office PPA Model_v1" xfId="1276"/>
    <cellStyle name="_PercentSpace_3753-63 HHP_FAS 141 Office PPA Modelv3" xfId="1277"/>
    <cellStyle name="_PercentSpace_3770 HHP_FAS 141 Office PPA Model_v3" xfId="1278"/>
    <cellStyle name="_PercentSpace_3770 HHP_FAS 141 Office PPA Model_v4" xfId="1279"/>
    <cellStyle name="_PercentSpace_3773 HHP_FAS 141 Office PPA Model_v3" xfId="1280"/>
    <cellStyle name="_PercentSpace_3800 Buff Spdwy FAS 141 Office PPA Model_v1" xfId="1281"/>
    <cellStyle name="_PercentSpace_3800 HHP_FAS 141 Office PPA Model_v3" xfId="1282"/>
    <cellStyle name="_PercentSpace_3883 HHP_FAS 141 Office PPA Model_v3" xfId="1283"/>
    <cellStyle name="_PercentSpace_3930 HHP_FAS 141 Office PPA Model_v3" xfId="1284"/>
    <cellStyle name="_PercentSpace_3960 HHP_FAS 141 Office PPA Model_v3" xfId="1285"/>
    <cellStyle name="_PercentSpace_3980 HHP_FAS 141 Office PPA Model_v3" xfId="1286"/>
    <cellStyle name="_PercentSpace_3993 HHP_FAS 141 Office PPA Model_v3" xfId="1287"/>
    <cellStyle name="_PercentSpace_4 GWP FAS 141 Office PPA Model_v1" xfId="1288"/>
    <cellStyle name="_PercentSpace_5 GWP FAS 141 Office PPA Model_v1" xfId="1289"/>
    <cellStyle name="_PercentSpace_8 GWP FAS 141 Office PPA Model_v1" xfId="1290"/>
    <cellStyle name="_PercentSpace_9 GWP FAS 141 Office PPA Model_v1" xfId="1291"/>
    <cellStyle name="_PercentSpace_Analysis" xfId="1292"/>
    <cellStyle name="_PercentSpace_Assembled Workforce 2007-04-19" xfId="1293"/>
    <cellStyle name="_PercentSpace_Bahama_FAS 141 Office PPA Model_v3" xfId="1294"/>
    <cellStyle name="_PercentSpace_Carter Burgess Plaza FAS 141 Office PPA 12.1.09" xfId="1295"/>
    <cellStyle name="_PercentSpace_Cozymels_FAS 141 Office PPA Model_v3" xfId="1296"/>
    <cellStyle name="_PercentSpace_Del Friscos_FAS 141 Office PPA Model_v3" xfId="1297"/>
    <cellStyle name="_PercentSpace_FAS 141_707 17th Street_v2" xfId="1298"/>
    <cellStyle name="_PercentSpace_FAS 141_717 17th Street_v2" xfId="1299"/>
    <cellStyle name="_PercentSpace_FAS 141_Peakview PPA 12.1.09" xfId="1300"/>
    <cellStyle name="_PercentSpace_Gordon Biersch_FAS 141 Office PPA Model_v3" xfId="1301"/>
    <cellStyle name="_PercentSpace_Hamadas_FAS 141 Office PPA Model_v3" xfId="1302"/>
    <cellStyle name="_PercentSpace_Hyatt 141 Draft 102008" xfId="1303"/>
    <cellStyle name="_PercentSpace_Hyatt 141 Draft 102108" xfId="1304"/>
    <cellStyle name="_PercentSpace_Intangibles" xfId="1305"/>
    <cellStyle name="_PercentSpace_Kinkos_FAS 141 Retail PPA Model_v4" xfId="1306"/>
    <cellStyle name="_PercentSpace_Lawrys_FAS 141 Office PPA Model_v3" xfId="1307"/>
    <cellStyle name="_PercentSpace_McCormicks_FAS 141 Retail PPA Model_v4" xfId="1308"/>
    <cellStyle name="_PercentSpace_Non-compete Data" xfId="1309"/>
    <cellStyle name="_PercentSpace_Shops @ GWP FAS 141 Office PPA Model_v3" xfId="1310"/>
    <cellStyle name="_PercentSpace_Smartportfolio model" xfId="1311"/>
    <cellStyle name="_PGS" xfId="1312"/>
    <cellStyle name="_pivot" xfId="1313"/>
    <cellStyle name="_pivot_1" xfId="1314"/>
    <cellStyle name="_pivot_1_PM UK excluded" xfId="1315"/>
    <cellStyle name="_pivot_1_Sheet1" xfId="1316"/>
    <cellStyle name="_pivot_1_Sheet2" xfId="1317"/>
    <cellStyle name="_pivot_1_Summary" xfId="1318"/>
    <cellStyle name="_pivot_1_Unidentified Calculn" xfId="1319"/>
    <cellStyle name="_Pivot_2" xfId="1320"/>
    <cellStyle name="_Pivot_PM UK excluded" xfId="1321"/>
    <cellStyle name="_pivot_Sheet1" xfId="1322"/>
    <cellStyle name="_pivot_Sheet2" xfId="1323"/>
    <cellStyle name="_Pivot_Summary" xfId="1324"/>
    <cellStyle name="_Pivot_Unidentified Calculn" xfId="1325"/>
    <cellStyle name="_PL Summary" xfId="1326"/>
    <cellStyle name="_pl051213" xfId="1327"/>
    <cellStyle name="_PM Polopony" xfId="1328"/>
    <cellStyle name="_Polopony Impairment - Barcap (based on Feb data)" xfId="1329"/>
    <cellStyle name="_Polopony Impairment - Feb07 (based on Feb data)" xfId="1330"/>
    <cellStyle name="_Portfolio" xfId="1331"/>
    <cellStyle name="_Position" xfId="1332"/>
    <cellStyle name="_Product Breakdown 05-06 v15" xfId="1333"/>
    <cellStyle name="_Product Breakdown 05-06 v15 2" xfId="13784"/>
    <cellStyle name="_Product Breakdown 05-06 v15 3" xfId="13799"/>
    <cellStyle name="_Product Breakdown 05-06 v15_Book2" xfId="1334"/>
    <cellStyle name="_PTI Template CCGM - Jan 14" xfId="1335"/>
    <cellStyle name="_PTI Template CCGM - Jan 14 2" xfId="13797"/>
    <cellStyle name="_PTI Template CCGM - Jan 14 3" xfId="13790"/>
    <cellStyle name="_PTI Template CCGM - Jan 14_Book2" xfId="1336"/>
    <cellStyle name="_Pvsn Mthly commenty-Watson" xfId="1337"/>
    <cellStyle name="_Q2'07 Non-US PM" xfId="1338"/>
    <cellStyle name="_Q3 YTD Sig Item Summary v2 (2)" xfId="1339"/>
    <cellStyle name="_Q3'07" xfId="1340"/>
    <cellStyle name="_Q4'07" xfId="1341"/>
    <cellStyle name="_RAF Q3" xfId="1342"/>
    <cellStyle name="_Raw Data" xfId="1343"/>
    <cellStyle name="_rec of charges by ctpty" xfId="1344"/>
    <cellStyle name="_Reclass jrnls_Offlines" xfId="1345"/>
    <cellStyle name="_Reconciliaition GMIS and MIS1" xfId="1346"/>
    <cellStyle name="_Regional Income Feb06" xfId="1347"/>
    <cellStyle name="_Regional Income FEB07" xfId="1348"/>
    <cellStyle name="_Regional Income Sep07 final" xfId="1349"/>
    <cellStyle name="_REMCO contribution 23 Nov 05 values Finance" xfId="1350"/>
    <cellStyle name="_REMCO contribution 23 Nov 05 values Finance_Book2" xfId="1351"/>
    <cellStyle name="_Report" xfId="1352"/>
    <cellStyle name="_Report_1" xfId="1353"/>
    <cellStyle name="_Report-Bridge" xfId="1354"/>
    <cellStyle name="_Reporting Tool" xfId="1355"/>
    <cellStyle name="_Reserve Releases" xfId="1356"/>
    <cellStyle name="_Reserves and Fees" xfId="1357"/>
    <cellStyle name="_Restr Prov" xfId="1358"/>
    <cellStyle name="_Restr Prov_Book2" xfId="1359"/>
    <cellStyle name="_Rev Breakout 28.11.06" xfId="1360"/>
    <cellStyle name="_Rev Breakout 28.11.061" xfId="1361"/>
    <cellStyle name="_Revenue Summary by Type_Client " xfId="1362"/>
    <cellStyle name="_Revenue Summary by Type_Client  2" xfId="1363"/>
    <cellStyle name="_Revenue trend 05-08" xfId="1364"/>
    <cellStyle name="_Revenue trend 05-08_Book2" xfId="1365"/>
    <cellStyle name="_Risk Report" xfId="1366"/>
    <cellStyle name="_Risk T-1" xfId="1367"/>
    <cellStyle name="_RoRC" xfId="1368"/>
    <cellStyle name="_RoRC Analysis 1.9" xfId="1369"/>
    <cellStyle name="_RORC Calc Group" xfId="1370"/>
    <cellStyle name="_Row1" xfId="1371"/>
    <cellStyle name="_Row2" xfId="1372"/>
    <cellStyle name="_Row3" xfId="1373"/>
    <cellStyle name="_Row4" xfId="1374"/>
    <cellStyle name="_Row5" xfId="1375"/>
    <cellStyle name="_Row6" xfId="1376"/>
    <cellStyle name="_Row7" xfId="1377"/>
    <cellStyle name="_RT by region Q1 08 (Actual) For BRPack" xfId="1378"/>
    <cellStyle name="_RT Summary" xfId="1379"/>
    <cellStyle name="_RT Summary (with uniden impair)" xfId="1380"/>
    <cellStyle name="_Sales Credits Jan 06" xfId="1381"/>
    <cellStyle name="_Sales forecast" xfId="1382"/>
    <cellStyle name="_Sales forecast 2" xfId="5469"/>
    <cellStyle name="_Sales forecast 3" xfId="5470"/>
    <cellStyle name="_Sales forecast 4" xfId="5471"/>
    <cellStyle name="_Sales forecast_02 Del E Webb Medical Plaza" xfId="1383"/>
    <cellStyle name="_Sales forecast_02 Del E Webb Medical Plaza 2" xfId="1384"/>
    <cellStyle name="_Sales forecast_02 Del E Webb Medical Plaza 2 2" xfId="5472"/>
    <cellStyle name="_Sales forecast_02 Del E Webb Medical Plaza 2 3" xfId="5473"/>
    <cellStyle name="_Sales forecast_02 Del E Webb Medical Plaza 2 4" xfId="5474"/>
    <cellStyle name="_Sales forecast_02 Del E Webb Medical Plaza 3" xfId="5475"/>
    <cellStyle name="_Sales forecast_02 Del E Webb Medical Plaza 4" xfId="5476"/>
    <cellStyle name="_Sales forecast_02 Del E Webb Medical Plaza 5" xfId="5477"/>
    <cellStyle name="_Sales forecast_1" xfId="1385"/>
    <cellStyle name="_Sales forecast_1 2" xfId="5478"/>
    <cellStyle name="_Sales forecast_1 3" xfId="5479"/>
    <cellStyle name="_Sales forecast_1 4" xfId="5480"/>
    <cellStyle name="_Sales forecast_1_Vectant 3-13-02" xfId="1386"/>
    <cellStyle name="_Sales forecast_1_Vectant 3-13-02 2" xfId="5481"/>
    <cellStyle name="_Sales forecast_1_Vectant 3-13-02 3" xfId="5482"/>
    <cellStyle name="_Sales forecast_1_Vectant 3-13-02 4" xfId="5483"/>
    <cellStyle name="_Sales forecast_15 Hawaiian Village PPA" xfId="1387"/>
    <cellStyle name="_Sales forecast_15 Hawaiian Village PPA 2" xfId="1388"/>
    <cellStyle name="_Sales forecast_15 Hawaiian Village PPA 2 2" xfId="5484"/>
    <cellStyle name="_Sales forecast_15 Hawaiian Village PPA 2 3" xfId="5485"/>
    <cellStyle name="_Sales forecast_15 Hawaiian Village PPA 2 4" xfId="5486"/>
    <cellStyle name="_Sales forecast_15 Hawaiian Village PPA 3" xfId="5487"/>
    <cellStyle name="_Sales forecast_15 Hawaiian Village PPA 4" xfId="5488"/>
    <cellStyle name="_Sales forecast_15 Hawaiian Village PPA 5" xfId="5489"/>
    <cellStyle name="_Sales forecast_2" xfId="1389"/>
    <cellStyle name="_Sales forecast_2_15 Hawaiian Village PPA" xfId="1390"/>
    <cellStyle name="_Sales forecast_2_Exhibit B" xfId="1391"/>
    <cellStyle name="_Sales forecast_3" xfId="1392"/>
    <cellStyle name="_Sales forecast_3 2" xfId="5490"/>
    <cellStyle name="_Sales forecast_3 3" xfId="5491"/>
    <cellStyle name="_Sales forecast_3 4" xfId="5492"/>
    <cellStyle name="_Sales forecast_4" xfId="1393"/>
    <cellStyle name="_Sales forecast_4 2" xfId="5493"/>
    <cellStyle name="_Sales forecast_4 3" xfId="5494"/>
    <cellStyle name="_Sales forecast_4 4" xfId="5495"/>
    <cellStyle name="_Sales forecast_4_02 Del E Webb Medical Plaza" xfId="1394"/>
    <cellStyle name="_Sales forecast_4_02 Del E Webb Medical Plaza 2" xfId="1395"/>
    <cellStyle name="_Sales forecast_4_02 Del E Webb Medical Plaza 2 2" xfId="5496"/>
    <cellStyle name="_Sales forecast_4_02 Del E Webb Medical Plaza 2 3" xfId="5497"/>
    <cellStyle name="_Sales forecast_4_02 Del E Webb Medical Plaza 2 4" xfId="5498"/>
    <cellStyle name="_Sales forecast_4_02 Del E Webb Medical Plaza 3" xfId="5499"/>
    <cellStyle name="_Sales forecast_4_02 Del E Webb Medical Plaza 4" xfId="5500"/>
    <cellStyle name="_Sales forecast_4_02 Del E Webb Medical Plaza 5" xfId="5501"/>
    <cellStyle name="_Sales forecast_4_15 Hawaiian Village PPA" xfId="1396"/>
    <cellStyle name="_Sales forecast_4_15 Hawaiian Village PPA 2" xfId="1397"/>
    <cellStyle name="_Sales forecast_4_15 Hawaiian Village PPA 2 2" xfId="5502"/>
    <cellStyle name="_Sales forecast_4_15 Hawaiian Village PPA 2 3" xfId="5503"/>
    <cellStyle name="_Sales forecast_4_15 Hawaiian Village PPA 2 4" xfId="5504"/>
    <cellStyle name="_Sales forecast_4_15 Hawaiian Village PPA 3" xfId="5505"/>
    <cellStyle name="_Sales forecast_4_15 Hawaiian Village PPA 4" xfId="5506"/>
    <cellStyle name="_Sales forecast_4_15 Hawaiian Village PPA 5" xfId="5507"/>
    <cellStyle name="_Sales forecast_4_Exhibit B" xfId="1398"/>
    <cellStyle name="_Sales forecast_4_Exhibit B 2" xfId="1399"/>
    <cellStyle name="_Sales forecast_4_Exhibit B 2 2" xfId="5508"/>
    <cellStyle name="_Sales forecast_4_Exhibit B 2 3" xfId="5509"/>
    <cellStyle name="_Sales forecast_4_Exhibit B 2 4" xfId="5510"/>
    <cellStyle name="_Sales forecast_4_Exhibit B 3" xfId="5511"/>
    <cellStyle name="_Sales forecast_4_Exhibit B 4" xfId="5512"/>
    <cellStyle name="_Sales forecast_4_Exhibit B 5" xfId="5513"/>
    <cellStyle name="_Sales forecast_5" xfId="1400"/>
    <cellStyle name="_Sales forecast_5 2" xfId="5514"/>
    <cellStyle name="_Sales forecast_5 3" xfId="5515"/>
    <cellStyle name="_Sales forecast_5 4" xfId="5516"/>
    <cellStyle name="_Sales forecast_5_02 Del E Webb Medical Plaza" xfId="1401"/>
    <cellStyle name="_Sales forecast_5_02 Del E Webb Medical Plaza 2" xfId="1402"/>
    <cellStyle name="_Sales forecast_5_02 Del E Webb Medical Plaza 2 2" xfId="5517"/>
    <cellStyle name="_Sales forecast_5_02 Del E Webb Medical Plaza 2 3" xfId="5518"/>
    <cellStyle name="_Sales forecast_5_02 Del E Webb Medical Plaza 2 4" xfId="5519"/>
    <cellStyle name="_Sales forecast_5_02 Del E Webb Medical Plaza 3" xfId="5520"/>
    <cellStyle name="_Sales forecast_5_02 Del E Webb Medical Plaza 4" xfId="5521"/>
    <cellStyle name="_Sales forecast_5_02 Del E Webb Medical Plaza 5" xfId="5522"/>
    <cellStyle name="_Sales forecast_5_15 Hawaiian Village PPA" xfId="1403"/>
    <cellStyle name="_Sales forecast_5_15 Hawaiian Village PPA 2" xfId="1404"/>
    <cellStyle name="_Sales forecast_5_15 Hawaiian Village PPA 2 2" xfId="5523"/>
    <cellStyle name="_Sales forecast_5_15 Hawaiian Village PPA 2 3" xfId="5524"/>
    <cellStyle name="_Sales forecast_5_15 Hawaiian Village PPA 2 4" xfId="5525"/>
    <cellStyle name="_Sales forecast_5_15 Hawaiian Village PPA 3" xfId="5526"/>
    <cellStyle name="_Sales forecast_5_15 Hawaiian Village PPA 4" xfId="5527"/>
    <cellStyle name="_Sales forecast_5_15 Hawaiian Village PPA 5" xfId="5528"/>
    <cellStyle name="_Sales forecast_5_Exhibit B" xfId="1405"/>
    <cellStyle name="_Sales forecast_5_Exhibit B 2" xfId="1406"/>
    <cellStyle name="_Sales forecast_5_Exhibit B 2 2" xfId="5529"/>
    <cellStyle name="_Sales forecast_5_Exhibit B 2 3" xfId="5530"/>
    <cellStyle name="_Sales forecast_5_Exhibit B 2 4" xfId="5531"/>
    <cellStyle name="_Sales forecast_5_Exhibit B 3" xfId="5532"/>
    <cellStyle name="_Sales forecast_5_Exhibit B 4" xfId="5533"/>
    <cellStyle name="_Sales forecast_5_Exhibit B 5" xfId="5534"/>
    <cellStyle name="_Sales forecast_6" xfId="1407"/>
    <cellStyle name="_Sales forecast_6 2" xfId="5535"/>
    <cellStyle name="_Sales forecast_6 3" xfId="5536"/>
    <cellStyle name="_Sales forecast_6 4" xfId="5537"/>
    <cellStyle name="_Sales forecast_6_02 Del E Webb Medical Plaza" xfId="1408"/>
    <cellStyle name="_Sales forecast_6_02 Del E Webb Medical Plaza 2" xfId="5538"/>
    <cellStyle name="_Sales forecast_6_02 Del E Webb Medical Plaza 3" xfId="5539"/>
    <cellStyle name="_Sales forecast_6_02 Del E Webb Medical Plaza 4" xfId="5540"/>
    <cellStyle name="_Sales forecast_6_15 Hawaiian Village PPA" xfId="1409"/>
    <cellStyle name="_Sales forecast_6_15 Hawaiian Village PPA 2" xfId="5541"/>
    <cellStyle name="_Sales forecast_6_15 Hawaiian Village PPA 3" xfId="5542"/>
    <cellStyle name="_Sales forecast_6_15 Hawaiian Village PPA 4" xfId="5543"/>
    <cellStyle name="_Sales forecast_6_Exhibit B" xfId="1410"/>
    <cellStyle name="_Sales forecast_6_Exhibit B 2" xfId="5544"/>
    <cellStyle name="_Sales forecast_6_Exhibit B 3" xfId="5545"/>
    <cellStyle name="_Sales forecast_6_Exhibit B 4" xfId="5546"/>
    <cellStyle name="_Sales forecast_7" xfId="1411"/>
    <cellStyle name="_Sales forecast_7 2" xfId="5547"/>
    <cellStyle name="_Sales forecast_7 3" xfId="5548"/>
    <cellStyle name="_Sales forecast_7 4" xfId="5549"/>
    <cellStyle name="_Sales forecast_8" xfId="1412"/>
    <cellStyle name="_Sales forecast_8 2" xfId="5550"/>
    <cellStyle name="_Sales forecast_8 3" xfId="5551"/>
    <cellStyle name="_Sales forecast_8 4" xfId="5552"/>
    <cellStyle name="_Sales forecast_8_02 Del E Webb Medical Plaza" xfId="1413"/>
    <cellStyle name="_Sales forecast_8_02 Del E Webb Medical Plaza 2" xfId="1414"/>
    <cellStyle name="_Sales forecast_8_02 Del E Webb Medical Plaza 2 2" xfId="5553"/>
    <cellStyle name="_Sales forecast_8_02 Del E Webb Medical Plaza 2 3" xfId="5554"/>
    <cellStyle name="_Sales forecast_8_02 Del E Webb Medical Plaza 2 4" xfId="5555"/>
    <cellStyle name="_Sales forecast_8_02 Del E Webb Medical Plaza 3" xfId="5556"/>
    <cellStyle name="_Sales forecast_8_02 Del E Webb Medical Plaza 4" xfId="5557"/>
    <cellStyle name="_Sales forecast_8_02 Del E Webb Medical Plaza 5" xfId="5558"/>
    <cellStyle name="_Sales forecast_8_15 Hawaiian Village PPA" xfId="1415"/>
    <cellStyle name="_Sales forecast_8_15 Hawaiian Village PPA 2" xfId="1416"/>
    <cellStyle name="_Sales forecast_8_15 Hawaiian Village PPA 2 2" xfId="5559"/>
    <cellStyle name="_Sales forecast_8_15 Hawaiian Village PPA 2 3" xfId="5560"/>
    <cellStyle name="_Sales forecast_8_15 Hawaiian Village PPA 2 4" xfId="5561"/>
    <cellStyle name="_Sales forecast_8_15 Hawaiian Village PPA 3" xfId="5562"/>
    <cellStyle name="_Sales forecast_8_15 Hawaiian Village PPA 4" xfId="5563"/>
    <cellStyle name="_Sales forecast_8_15 Hawaiian Village PPA 5" xfId="5564"/>
    <cellStyle name="_Sales forecast_8_Exhibit B" xfId="1417"/>
    <cellStyle name="_Sales forecast_8_Exhibit B 2" xfId="1418"/>
    <cellStyle name="_Sales forecast_8_Exhibit B 2 2" xfId="5565"/>
    <cellStyle name="_Sales forecast_8_Exhibit B 2 3" xfId="5566"/>
    <cellStyle name="_Sales forecast_8_Exhibit B 2 4" xfId="5567"/>
    <cellStyle name="_Sales forecast_8_Exhibit B 3" xfId="5568"/>
    <cellStyle name="_Sales forecast_8_Exhibit B 4" xfId="5569"/>
    <cellStyle name="_Sales forecast_8_Exhibit B 5" xfId="5570"/>
    <cellStyle name="_Sales forecast_Exhibit B" xfId="1419"/>
    <cellStyle name="_Sales forecast_Exhibit B 2" xfId="1420"/>
    <cellStyle name="_Sales forecast_Exhibit B 2 2" xfId="5571"/>
    <cellStyle name="_Sales forecast_Exhibit B 2 3" xfId="5572"/>
    <cellStyle name="_Sales forecast_Exhibit B 2 4" xfId="5573"/>
    <cellStyle name="_Sales forecast_Exhibit B 3" xfId="5574"/>
    <cellStyle name="_Sales forecast_Exhibit B 4" xfId="5575"/>
    <cellStyle name="_Sales forecast_Exhibit B 5" xfId="5576"/>
    <cellStyle name="_Sales-dummy" xfId="1421"/>
    <cellStyle name="_Sales-dummy 2" xfId="5577"/>
    <cellStyle name="_Sales-dummy 3" xfId="5578"/>
    <cellStyle name="_Sales-dummy 4" xfId="5579"/>
    <cellStyle name="_Sales-dummy_02 Del E Webb Medical Plaza" xfId="1422"/>
    <cellStyle name="_Sales-dummy_02 Del E Webb Medical Plaza 2" xfId="5580"/>
    <cellStyle name="_Sales-dummy_02 Del E Webb Medical Plaza 3" xfId="5581"/>
    <cellStyle name="_Sales-dummy_02 Del E Webb Medical Plaza 4" xfId="5582"/>
    <cellStyle name="_Sales-dummy_1" xfId="1423"/>
    <cellStyle name="_Sales-dummy_1 2" xfId="5583"/>
    <cellStyle name="_Sales-dummy_1 3" xfId="5584"/>
    <cellStyle name="_Sales-dummy_1 4" xfId="5585"/>
    <cellStyle name="_Sales-dummy_15 Hawaiian Village PPA" xfId="1424"/>
    <cellStyle name="_Sales-dummy_15 Hawaiian Village PPA 2" xfId="5586"/>
    <cellStyle name="_Sales-dummy_15 Hawaiian Village PPA 3" xfId="5587"/>
    <cellStyle name="_Sales-dummy_15 Hawaiian Village PPA 4" xfId="5588"/>
    <cellStyle name="_Sales-dummy_2" xfId="1425"/>
    <cellStyle name="_Sales-dummy_2 2" xfId="5589"/>
    <cellStyle name="_Sales-dummy_2 3" xfId="5590"/>
    <cellStyle name="_Sales-dummy_2 4" xfId="5591"/>
    <cellStyle name="_Sales-dummy_3" xfId="1426"/>
    <cellStyle name="_Sales-dummy_3 2" xfId="5592"/>
    <cellStyle name="_Sales-dummy_3 3" xfId="5593"/>
    <cellStyle name="_Sales-dummy_3 4" xfId="5594"/>
    <cellStyle name="_Sales-dummy_4" xfId="1427"/>
    <cellStyle name="_Sales-dummy_4 2" xfId="5595"/>
    <cellStyle name="_Sales-dummy_4 3" xfId="5596"/>
    <cellStyle name="_Sales-dummy_4 4" xfId="5597"/>
    <cellStyle name="_Sales-dummy_4_02 Del E Webb Medical Plaza" xfId="1428"/>
    <cellStyle name="_Sales-dummy_4_02 Del E Webb Medical Plaza 2" xfId="1429"/>
    <cellStyle name="_Sales-dummy_4_02 Del E Webb Medical Plaza 2 2" xfId="5598"/>
    <cellStyle name="_Sales-dummy_4_02 Del E Webb Medical Plaza 2 3" xfId="5599"/>
    <cellStyle name="_Sales-dummy_4_02 Del E Webb Medical Plaza 2 4" xfId="5600"/>
    <cellStyle name="_Sales-dummy_4_02 Del E Webb Medical Plaza 3" xfId="5601"/>
    <cellStyle name="_Sales-dummy_4_02 Del E Webb Medical Plaza 4" xfId="5602"/>
    <cellStyle name="_Sales-dummy_4_02 Del E Webb Medical Plaza 5" xfId="5603"/>
    <cellStyle name="_Sales-dummy_4_15 Hawaiian Village PPA" xfId="1430"/>
    <cellStyle name="_Sales-dummy_4_15 Hawaiian Village PPA 2" xfId="1431"/>
    <cellStyle name="_Sales-dummy_4_15 Hawaiian Village PPA 2 2" xfId="5604"/>
    <cellStyle name="_Sales-dummy_4_15 Hawaiian Village PPA 2 3" xfId="5605"/>
    <cellStyle name="_Sales-dummy_4_15 Hawaiian Village PPA 2 4" xfId="5606"/>
    <cellStyle name="_Sales-dummy_4_15 Hawaiian Village PPA 3" xfId="5607"/>
    <cellStyle name="_Sales-dummy_4_15 Hawaiian Village PPA 4" xfId="5608"/>
    <cellStyle name="_Sales-dummy_4_15 Hawaiian Village PPA 5" xfId="5609"/>
    <cellStyle name="_Sales-dummy_4_Exhibit B" xfId="1432"/>
    <cellStyle name="_Sales-dummy_4_Exhibit B 2" xfId="1433"/>
    <cellStyle name="_Sales-dummy_4_Exhibit B 2 2" xfId="5610"/>
    <cellStyle name="_Sales-dummy_4_Exhibit B 2 3" xfId="5611"/>
    <cellStyle name="_Sales-dummy_4_Exhibit B 2 4" xfId="5612"/>
    <cellStyle name="_Sales-dummy_4_Exhibit B 3" xfId="5613"/>
    <cellStyle name="_Sales-dummy_4_Exhibit B 4" xfId="5614"/>
    <cellStyle name="_Sales-dummy_4_Exhibit B 5" xfId="5615"/>
    <cellStyle name="_Sales-dummy_5" xfId="1434"/>
    <cellStyle name="_Sales-dummy_5 2" xfId="5616"/>
    <cellStyle name="_Sales-dummy_5 3" xfId="5617"/>
    <cellStyle name="_Sales-dummy_5 4" xfId="5618"/>
    <cellStyle name="_Sales-dummy_5_02 Del E Webb Medical Plaza" xfId="1435"/>
    <cellStyle name="_Sales-dummy_5_02 Del E Webb Medical Plaza 2" xfId="1436"/>
    <cellStyle name="_Sales-dummy_5_02 Del E Webb Medical Plaza 2 2" xfId="5619"/>
    <cellStyle name="_Sales-dummy_5_02 Del E Webb Medical Plaza 2 3" xfId="5620"/>
    <cellStyle name="_Sales-dummy_5_02 Del E Webb Medical Plaza 2 4" xfId="5621"/>
    <cellStyle name="_Sales-dummy_5_02 Del E Webb Medical Plaza 3" xfId="5622"/>
    <cellStyle name="_Sales-dummy_5_02 Del E Webb Medical Plaza 4" xfId="5623"/>
    <cellStyle name="_Sales-dummy_5_02 Del E Webb Medical Plaza 5" xfId="5624"/>
    <cellStyle name="_Sales-dummy_5_15 Hawaiian Village PPA" xfId="1437"/>
    <cellStyle name="_Sales-dummy_5_15 Hawaiian Village PPA 2" xfId="1438"/>
    <cellStyle name="_Sales-dummy_5_15 Hawaiian Village PPA 2 2" xfId="5625"/>
    <cellStyle name="_Sales-dummy_5_15 Hawaiian Village PPA 2 3" xfId="5626"/>
    <cellStyle name="_Sales-dummy_5_15 Hawaiian Village PPA 2 4" xfId="5627"/>
    <cellStyle name="_Sales-dummy_5_15 Hawaiian Village PPA 3" xfId="5628"/>
    <cellStyle name="_Sales-dummy_5_15 Hawaiian Village PPA 4" xfId="5629"/>
    <cellStyle name="_Sales-dummy_5_15 Hawaiian Village PPA 5" xfId="5630"/>
    <cellStyle name="_Sales-dummy_5_Exhibit B" xfId="1439"/>
    <cellStyle name="_Sales-dummy_5_Exhibit B 2" xfId="1440"/>
    <cellStyle name="_Sales-dummy_5_Exhibit B 2 2" xfId="5631"/>
    <cellStyle name="_Sales-dummy_5_Exhibit B 2 3" xfId="5632"/>
    <cellStyle name="_Sales-dummy_5_Exhibit B 2 4" xfId="5633"/>
    <cellStyle name="_Sales-dummy_5_Exhibit B 3" xfId="5634"/>
    <cellStyle name="_Sales-dummy_5_Exhibit B 4" xfId="5635"/>
    <cellStyle name="_Sales-dummy_5_Exhibit B 5" xfId="5636"/>
    <cellStyle name="_Sales-dummy_6" xfId="1441"/>
    <cellStyle name="_Sales-dummy_6 2" xfId="5637"/>
    <cellStyle name="_Sales-dummy_6 3" xfId="5638"/>
    <cellStyle name="_Sales-dummy_6 4" xfId="5639"/>
    <cellStyle name="_Sales-dummy_6_02 Del E Webb Medical Plaza" xfId="1442"/>
    <cellStyle name="_Sales-dummy_6_02 Del E Webb Medical Plaza 2" xfId="1443"/>
    <cellStyle name="_Sales-dummy_6_02 Del E Webb Medical Plaza 2 2" xfId="5640"/>
    <cellStyle name="_Sales-dummy_6_02 Del E Webb Medical Plaza 2 3" xfId="5641"/>
    <cellStyle name="_Sales-dummy_6_02 Del E Webb Medical Plaza 2 4" xfId="5642"/>
    <cellStyle name="_Sales-dummy_6_02 Del E Webb Medical Plaza 3" xfId="5643"/>
    <cellStyle name="_Sales-dummy_6_02 Del E Webb Medical Plaza 4" xfId="5644"/>
    <cellStyle name="_Sales-dummy_6_02 Del E Webb Medical Plaza 5" xfId="5645"/>
    <cellStyle name="_Sales-dummy_6_15 Hawaiian Village PPA" xfId="1444"/>
    <cellStyle name="_Sales-dummy_6_15 Hawaiian Village PPA 2" xfId="1445"/>
    <cellStyle name="_Sales-dummy_6_15 Hawaiian Village PPA 2 2" xfId="5646"/>
    <cellStyle name="_Sales-dummy_6_15 Hawaiian Village PPA 2 3" xfId="5647"/>
    <cellStyle name="_Sales-dummy_6_15 Hawaiian Village PPA 2 4" xfId="5648"/>
    <cellStyle name="_Sales-dummy_6_15 Hawaiian Village PPA 3" xfId="5649"/>
    <cellStyle name="_Sales-dummy_6_15 Hawaiian Village PPA 4" xfId="5650"/>
    <cellStyle name="_Sales-dummy_6_15 Hawaiian Village PPA 5" xfId="5651"/>
    <cellStyle name="_Sales-dummy_6_Exhibit B" xfId="1446"/>
    <cellStyle name="_Sales-dummy_6_Exhibit B 2" xfId="1447"/>
    <cellStyle name="_Sales-dummy_6_Exhibit B 2 2" xfId="5652"/>
    <cellStyle name="_Sales-dummy_6_Exhibit B 2 3" xfId="5653"/>
    <cellStyle name="_Sales-dummy_6_Exhibit B 2 4" xfId="5654"/>
    <cellStyle name="_Sales-dummy_6_Exhibit B 3" xfId="5655"/>
    <cellStyle name="_Sales-dummy_6_Exhibit B 4" xfId="5656"/>
    <cellStyle name="_Sales-dummy_6_Exhibit B 5" xfId="5657"/>
    <cellStyle name="_Sales-dummy_7" xfId="1448"/>
    <cellStyle name="_Sales-dummy_7_15 Hawaiian Village PPA" xfId="1449"/>
    <cellStyle name="_Sales-dummy_7_Exhibit B" xfId="1450"/>
    <cellStyle name="_Sales-dummy_8" xfId="1451"/>
    <cellStyle name="_Sales-dummy_8 2" xfId="5658"/>
    <cellStyle name="_Sales-dummy_8 3" xfId="5659"/>
    <cellStyle name="_Sales-dummy_8 4" xfId="5660"/>
    <cellStyle name="_Sales-dummy_8_02 Del E Webb Medical Plaza" xfId="1452"/>
    <cellStyle name="_Sales-dummy_8_02 Del E Webb Medical Plaza 2" xfId="1453"/>
    <cellStyle name="_Sales-dummy_8_02 Del E Webb Medical Plaza 2 2" xfId="5661"/>
    <cellStyle name="_Sales-dummy_8_02 Del E Webb Medical Plaza 2 3" xfId="5662"/>
    <cellStyle name="_Sales-dummy_8_02 Del E Webb Medical Plaza 2 4" xfId="5663"/>
    <cellStyle name="_Sales-dummy_8_02 Del E Webb Medical Plaza 3" xfId="5664"/>
    <cellStyle name="_Sales-dummy_8_02 Del E Webb Medical Plaza 4" xfId="5665"/>
    <cellStyle name="_Sales-dummy_8_02 Del E Webb Medical Plaza 5" xfId="5666"/>
    <cellStyle name="_Sales-dummy_8_15 Hawaiian Village PPA" xfId="1454"/>
    <cellStyle name="_Sales-dummy_8_15 Hawaiian Village PPA 2" xfId="1455"/>
    <cellStyle name="_Sales-dummy_8_15 Hawaiian Village PPA 2 2" xfId="5667"/>
    <cellStyle name="_Sales-dummy_8_15 Hawaiian Village PPA 2 3" xfId="5668"/>
    <cellStyle name="_Sales-dummy_8_15 Hawaiian Village PPA 2 4" xfId="5669"/>
    <cellStyle name="_Sales-dummy_8_15 Hawaiian Village PPA 3" xfId="5670"/>
    <cellStyle name="_Sales-dummy_8_15 Hawaiian Village PPA 4" xfId="5671"/>
    <cellStyle name="_Sales-dummy_8_15 Hawaiian Village PPA 5" xfId="5672"/>
    <cellStyle name="_Sales-dummy_8_Exhibit B" xfId="1456"/>
    <cellStyle name="_Sales-dummy_8_Exhibit B 2" xfId="1457"/>
    <cellStyle name="_Sales-dummy_8_Exhibit B 2 2" xfId="5673"/>
    <cellStyle name="_Sales-dummy_8_Exhibit B 2 3" xfId="5674"/>
    <cellStyle name="_Sales-dummy_8_Exhibit B 2 4" xfId="5675"/>
    <cellStyle name="_Sales-dummy_8_Exhibit B 3" xfId="5676"/>
    <cellStyle name="_Sales-dummy_8_Exhibit B 4" xfId="5677"/>
    <cellStyle name="_Sales-dummy_8_Exhibit B 5" xfId="5678"/>
    <cellStyle name="_Sales-dummy_9" xfId="1458"/>
    <cellStyle name="_Sales-dummy_9 2" xfId="5679"/>
    <cellStyle name="_Sales-dummy_9 3" xfId="5680"/>
    <cellStyle name="_Sales-dummy_9 4" xfId="5681"/>
    <cellStyle name="_Sales-dummy_9_Vectant 3-13-02" xfId="1459"/>
    <cellStyle name="_Sales-dummy_9_Vectant 3-13-02 2" xfId="5682"/>
    <cellStyle name="_Sales-dummy_9_Vectant 3-13-02 3" xfId="5683"/>
    <cellStyle name="_Sales-dummy_9_Vectant 3-13-02 4" xfId="5684"/>
    <cellStyle name="_Sales-dummy_Exhibit B" xfId="1460"/>
    <cellStyle name="_Sales-dummy_Exhibit B 2" xfId="5685"/>
    <cellStyle name="_Sales-dummy_Exhibit B 3" xfId="5686"/>
    <cellStyle name="_Sales-dummy_Exhibit B 4" xfId="5687"/>
    <cellStyle name="_SAP ctry mapping" xfId="1461"/>
    <cellStyle name="_SCT inputs" xfId="1462"/>
    <cellStyle name="_Sec Costs May 06" xfId="1463"/>
    <cellStyle name="_Sec'n Costs Apr 06" xfId="1464"/>
    <cellStyle name="_Sept Balance Sheets" xfId="1465"/>
    <cellStyle name="_Settings" xfId="1466"/>
    <cellStyle name="_Shadows Budget_2006_Summary3" xfId="1467"/>
    <cellStyle name="_Shadows Budget_2006_Summary3_Book2" xfId="1468"/>
    <cellStyle name="_Sheet1" xfId="1469"/>
    <cellStyle name="_Sheet1_1" xfId="1470"/>
    <cellStyle name="_Sheet1_1_DC Polopony" xfId="1471"/>
    <cellStyle name="_Sheet1_1_FX Rates" xfId="1472"/>
    <cellStyle name="_Sheet1_1_Iden Details" xfId="1473"/>
    <cellStyle name="_Sheet1_1_Impairment_Report_Q2_07_(Final)" xfId="1474"/>
    <cellStyle name="_Sheet1_1_Overrides&amp; other exc-Jan" xfId="1475"/>
    <cellStyle name="_Sheet1_1_PM Asia " xfId="1476"/>
    <cellStyle name="_Sheet1_1_PM Asia  2" xfId="1477"/>
    <cellStyle name="_Sheet1_1_PM Asia (Revised)" xfId="1478"/>
    <cellStyle name="_Sheet1_1_RT Summary" xfId="1479"/>
    <cellStyle name="_Sheet1_1_Sheet1" xfId="1480"/>
    <cellStyle name="_Sheet1_1_Sheet2" xfId="1481"/>
    <cellStyle name="_Sheet1_1_Sheet3" xfId="1482"/>
    <cellStyle name="_Sheet1_1_Sheet4" xfId="1483"/>
    <cellStyle name="_Sheet1_1_Unid Closing Total" xfId="1484"/>
    <cellStyle name="_Sheet1_1_Unidentified Imp Data" xfId="1485"/>
    <cellStyle name="_Sheet1_2" xfId="1486"/>
    <cellStyle name="_Sheet1_2 Inc" xfId="1487"/>
    <cellStyle name="_Sheet1_2_GL Drop off" xfId="1488"/>
    <cellStyle name="_Sheet1_2_Iden Details" xfId="1489"/>
    <cellStyle name="_Sheet1_2_Report" xfId="1490"/>
    <cellStyle name="_Sheet1_2_Sheet1" xfId="1491"/>
    <cellStyle name="_Sheet1_2_Sheet6" xfId="1492"/>
    <cellStyle name="_Sheet1_2_Supporting" xfId="1493"/>
    <cellStyle name="_Sheet1_2_Unidentified Calculn" xfId="1494"/>
    <cellStyle name="_Sheet1_3" xfId="1495"/>
    <cellStyle name="_Sheet1_4" xfId="1496"/>
    <cellStyle name="_Sheet1_AT Rel Value" xfId="1497"/>
    <cellStyle name="_Sheet1_Book2" xfId="1498"/>
    <cellStyle name="_Sheet1_Breakeven analysis" xfId="1499"/>
    <cellStyle name="_Sheet1_Calibrator" xfId="1500"/>
    <cellStyle name="_Sheet1_Cash Ledgers" xfId="1501"/>
    <cellStyle name="_Sheet1_Corp EUR AT" xfId="1502"/>
    <cellStyle name="_Sheet1_Corp EUR AT RetCons" xfId="1503"/>
    <cellStyle name="_Sheet1_Corp EUR KS" xfId="1504"/>
    <cellStyle name="_Sheet1_Corp EUR RTSM" xfId="1505"/>
    <cellStyle name="_Sheet1_Corp KS Rel Val" xfId="1506"/>
    <cellStyle name="_Sheet1_Ctry Mapping table" xfId="1507"/>
    <cellStyle name="_Sheet1_ES details" xfId="1508"/>
    <cellStyle name="_Sheet1_EU Index AT TMT Utilities" xfId="1509"/>
    <cellStyle name="_Sheet1_EU Index KS" xfId="1510"/>
    <cellStyle name="_Sheet1_EU Index LR" xfId="1511"/>
    <cellStyle name="_Sheet1_EU Index NG" xfId="1512"/>
    <cellStyle name="_Sheet1_EU Index RTSM" xfId="1513"/>
    <cellStyle name="_Sheet1_EU Index Tranche" xfId="1514"/>
    <cellStyle name="_Sheet1_EU Managed CSOs Hedges" xfId="1515"/>
    <cellStyle name="_Sheet1_EU Mgmt Book" xfId="1516"/>
    <cellStyle name="_Sheet1_EU Tranche B2B" xfId="1517"/>
    <cellStyle name="_Sheet1_Financials Strategic" xfId="1518"/>
    <cellStyle name="_Sheet1_For Q407Posting" xfId="1519"/>
    <cellStyle name="_Sheet1_Forecast Summary by Client" xfId="1520"/>
    <cellStyle name="_Sheet1_FX breakdown" xfId="1521"/>
    <cellStyle name="_Sheet1_FX Rates" xfId="1522"/>
    <cellStyle name="_Sheet1_GL Drop off" xfId="1523"/>
    <cellStyle name="_Sheet1_GL UK" xfId="1524"/>
    <cellStyle name="_Sheet1_Glacier Front Page" xfId="1525"/>
    <cellStyle name="_Sheet1_GMIS" xfId="1526"/>
    <cellStyle name="_Sheet1_GMIS SAP NOV 07" xfId="1527"/>
    <cellStyle name="_Sheet1_Iden Detail" xfId="1528"/>
    <cellStyle name="_Sheet1_Iden Details" xfId="1529"/>
    <cellStyle name="_Sheet1_Impairment Analysis - Mar08 (10Apr08)" xfId="1530"/>
    <cellStyle name="_Sheet1_Impairment_Report_Q2_07_(Final)" xfId="1531"/>
    <cellStyle name="_Sheet1_IT details" xfId="1532"/>
    <cellStyle name="_Sheet1_KS CDS Loans" xfId="1533"/>
    <cellStyle name="_Sheet1_LR Rel Value" xfId="1534"/>
    <cellStyle name="_Sheet1_LR Rel Value Index" xfId="1535"/>
    <cellStyle name="_Sheet1_Mar Summary " xfId="1536"/>
    <cellStyle name="_Sheet1_MIS" xfId="1537"/>
    <cellStyle name="_Sheet1_MIS pack" xfId="1538"/>
    <cellStyle name="_Sheet1_Oct-07 Global Loans - P&amp;L Analysis" xfId="1539"/>
    <cellStyle name="_Sheet1_p&amp;l" xfId="1540"/>
    <cellStyle name="_Sheet1_Piv10390" xfId="1541"/>
    <cellStyle name="_Sheet1_Pivot" xfId="1542"/>
    <cellStyle name="_Sheet1_PL Summary" xfId="1543"/>
    <cellStyle name="_Sheet1_PM UK excluded" xfId="1544"/>
    <cellStyle name="_Sheet1_Port Mgt" xfId="1545"/>
    <cellStyle name="_Sheet1_Posting instructions" xfId="1546"/>
    <cellStyle name="_Sheet1_Q3'07" xfId="1547"/>
    <cellStyle name="_Sheet1_Q4'07" xfId="1548"/>
    <cellStyle name="_Sheet1_Regional Income Sep07 final" xfId="1549"/>
    <cellStyle name="_Sheet1_Report" xfId="1550"/>
    <cellStyle name="_Sheet1_Reserve Releases" xfId="1551"/>
    <cellStyle name="_Sheet1_RT by region Q1 08 (Actual) For BRPack" xfId="1552"/>
    <cellStyle name="_Sheet1_RT Summary" xfId="1553"/>
    <cellStyle name="_Sheet1_RT Summary (with uniden impair)" xfId="1554"/>
    <cellStyle name="_Sheet1_SAP" xfId="1555"/>
    <cellStyle name="_Sheet1_SAP ctry mapping" xfId="1556"/>
    <cellStyle name="_Sheet1_Sep07- Manual Adjustment- Final" xfId="1557"/>
    <cellStyle name="_Sheet1_Sheet1" xfId="1558"/>
    <cellStyle name="_Sheet1_Sheet1_1" xfId="1559"/>
    <cellStyle name="_Sheet1_Sheet1_2 Inc" xfId="1560"/>
    <cellStyle name="_Sheet1_Sheet1_BS MTD" xfId="1561"/>
    <cellStyle name="_Sheet1_Sheet1_Copy of Impairment Analysis - Mar08 (8Apr08)" xfId="1562"/>
    <cellStyle name="_Sheet1_Sheet1_GL Drop off" xfId="1563"/>
    <cellStyle name="_Sheet1_Sheet1_Impairment Analysis - Apr08 (8May08)" xfId="1564"/>
    <cellStyle name="_Sheet1_Sheet1_Impairment Analysis - Mar08 (8Apr08)" xfId="1565"/>
    <cellStyle name="_Sheet1_Sheet1_Impairment Analysis - May08 (9June08)" xfId="1566"/>
    <cellStyle name="_Sheet1_Sheet1_Sheet1" xfId="1567"/>
    <cellStyle name="_Sheet1_Sheet1_Sheet1_BS MTD" xfId="1568"/>
    <cellStyle name="_Sheet1_Sheet1_Sheet1_Copy of Impairment Analysis - Mar08 (8Apr08)" xfId="1569"/>
    <cellStyle name="_Sheet1_Sheet1_Sheet1_Impairment Analysis - Apr08 (8May08)" xfId="1570"/>
    <cellStyle name="_Sheet1_Sheet1_Sheet1_Impairment Analysis - Mar08 (8Apr08)" xfId="1571"/>
    <cellStyle name="_Sheet1_Sheet1_Sheet1_Impairment Analysis - May08 (9June08)" xfId="1572"/>
    <cellStyle name="_Sheet1_Sheet1_Unidentified Calculn" xfId="1573"/>
    <cellStyle name="_Sheet1_Sheet2" xfId="1574"/>
    <cellStyle name="_Sheet1_Sheet2_1" xfId="1575"/>
    <cellStyle name="_Sheet1_Sheet2_2 Inc" xfId="1576"/>
    <cellStyle name="_Sheet1_Sheet2_BS MTD" xfId="1577"/>
    <cellStyle name="_Sheet1_Sheet2_Copy of Impairment Analysis - Mar08 (8Apr08)" xfId="1578"/>
    <cellStyle name="_Sheet1_Sheet2_GL Drop off" xfId="1579"/>
    <cellStyle name="_Sheet1_Sheet2_Impairment Analysis - Apr08 (8May08)" xfId="1580"/>
    <cellStyle name="_Sheet1_Sheet2_Impairment Analysis - Mar08 (8Apr08)" xfId="1581"/>
    <cellStyle name="_Sheet1_Sheet2_Impairment Analysis - May08 (9June08)" xfId="1582"/>
    <cellStyle name="_Sheet1_Sheet2_Sheet1" xfId="1583"/>
    <cellStyle name="_Sheet1_Sheet2_Sheet1_BS MTD" xfId="1584"/>
    <cellStyle name="_Sheet1_Sheet2_Sheet1_Copy of Impairment Analysis - Mar08 (8Apr08)" xfId="1585"/>
    <cellStyle name="_Sheet1_Sheet2_Sheet1_Impairment Analysis - Apr08 (8May08)" xfId="1586"/>
    <cellStyle name="_Sheet1_Sheet2_Sheet1_Impairment Analysis - Mar08 (8Apr08)" xfId="1587"/>
    <cellStyle name="_Sheet1_Sheet2_Sheet1_Impairment Analysis - May08 (9June08)" xfId="1588"/>
    <cellStyle name="_Sheet1_Sheet2_Unidentified Calculn" xfId="1589"/>
    <cellStyle name="_Sheet1_Sheet3" xfId="1590"/>
    <cellStyle name="_Sheet1_Sheet3_Sheet2" xfId="1591"/>
    <cellStyle name="_Sheet1_Sheet5" xfId="1592"/>
    <cellStyle name="_Sheet1_Sheet6" xfId="1593"/>
    <cellStyle name="_Sheet1_Summary" xfId="1594"/>
    <cellStyle name="_Sheet1_Summary at Index level" xfId="1595"/>
    <cellStyle name="_Sheet1_Summary MTD" xfId="1596"/>
    <cellStyle name="_Sheet1_Summary_1" xfId="1597"/>
    <cellStyle name="_Sheet1_Super Senior" xfId="1598"/>
    <cellStyle name="_Sheet1_Supporting to Uniden Impairm" xfId="1599"/>
    <cellStyle name="_Sheet1_Unid Closing Total" xfId="1600"/>
    <cellStyle name="_Sheet1_Uniden Sum" xfId="1601"/>
    <cellStyle name="_Sheet1_Unident Closing bal" xfId="1602"/>
    <cellStyle name="_Sheet1_Unidentified Calculn" xfId="1603"/>
    <cellStyle name="_Sheet1_Unidentified Imp Data" xfId="1604"/>
    <cellStyle name="_Sheet1_USD CDS" xfId="1605"/>
    <cellStyle name="_Sheet2" xfId="1606"/>
    <cellStyle name="_Sheet2_1" xfId="1607"/>
    <cellStyle name="_Sheet2_1_GL Drop off" xfId="1608"/>
    <cellStyle name="_Sheet2_1_pivot" xfId="1609"/>
    <cellStyle name="_Sheet2_1_Sheet1" xfId="1610"/>
    <cellStyle name="_Sheet2_1_Unidentified Calculn" xfId="1611"/>
    <cellStyle name="_Sheet2_2" xfId="1612"/>
    <cellStyle name="_Sheet2_2 Inc" xfId="1613"/>
    <cellStyle name="_Sheet2_Barcap" xfId="1614"/>
    <cellStyle name="_Sheet2_breakdwn by biz" xfId="1615"/>
    <cellStyle name="_Sheet2_DC Polopony" xfId="1616"/>
    <cellStyle name="_Sheet2_For Q407Posting" xfId="1617"/>
    <cellStyle name="_Sheet2_Forecast" xfId="1618"/>
    <cellStyle name="_Sheet2_Forecast Summary by Client" xfId="1619"/>
    <cellStyle name="_Sheet2_Forecast Working Template" xfId="1620"/>
    <cellStyle name="_Sheet2_FX Rates" xfId="1621"/>
    <cellStyle name="_Sheet2_GMIS" xfId="1622"/>
    <cellStyle name="_Sheet2_GMIS SAP NOV 07" xfId="1623"/>
    <cellStyle name="_Sheet2_Iden Detail" xfId="1624"/>
    <cellStyle name="_Sheet2_Identi impairm" xfId="1625"/>
    <cellStyle name="_Sheet2_Imairment Pop Mar-08" xfId="1626"/>
    <cellStyle name="_Sheet2_Impairment summary" xfId="1627"/>
    <cellStyle name="_Sheet2_Latest WIP" xfId="1628"/>
    <cellStyle name="_Sheet2_Latest WIP Asia" xfId="1629"/>
    <cellStyle name="_Sheet2_MIS pack" xfId="1630"/>
    <cellStyle name="_Sheet2_Name Mapper" xfId="1631"/>
    <cellStyle name="_Sheet2_Non-US PM" xfId="1632"/>
    <cellStyle name="_Sheet2_Oct-07 Global Loans - P&amp;L Analysis" xfId="1633"/>
    <cellStyle name="_Sheet2_Overrides&amp; other exc-Jan" xfId="1634"/>
    <cellStyle name="_Sheet2_Overs &amp; Unders 0707" xfId="1635"/>
    <cellStyle name="_Sheet2_Overs &amp; Unders 0906" xfId="1636"/>
    <cellStyle name="_Sheet2_Overs &amp; Unders 1006" xfId="1637"/>
    <cellStyle name="_Sheet2_Piv10390" xfId="1638"/>
    <cellStyle name="_Sheet2_pivot" xfId="1639"/>
    <cellStyle name="_Sheet2_PM Asia " xfId="1640"/>
    <cellStyle name="_Sheet2_PM Asia  2" xfId="1641"/>
    <cellStyle name="_Sheet2_PM Asia (Revised)" xfId="1642"/>
    <cellStyle name="_Sheet2_Posting instructions" xfId="1643"/>
    <cellStyle name="_Sheet2_Q3'07" xfId="1644"/>
    <cellStyle name="_Sheet2_Q4'07" xfId="1645"/>
    <cellStyle name="_Sheet2_Reconciliaition GMIS and MIS1" xfId="1646"/>
    <cellStyle name="_Sheet2_Report" xfId="1647"/>
    <cellStyle name="_Sheet2_Report_1" xfId="1648"/>
    <cellStyle name="_Sheet2_Results Q1'07" xfId="1649"/>
    <cellStyle name="_Sheet2_Revenue Summary by Type_Client " xfId="1650"/>
    <cellStyle name="_Sheet2_Revenue Summary by Type_Client  2" xfId="1651"/>
    <cellStyle name="_Sheet2_Sep07- Manual Adjustment- Final" xfId="1652"/>
    <cellStyle name="_Sheet2_Sheet1" xfId="1653"/>
    <cellStyle name="_Sheet2_Sheet1_1" xfId="1654"/>
    <cellStyle name="_Sheet2_Sheet1_1_GL Drop off" xfId="1655"/>
    <cellStyle name="_Sheet2_Sheet1_1_Sheet1" xfId="1656"/>
    <cellStyle name="_Sheet2_Sheet1_1_Unidentified Calculn" xfId="1657"/>
    <cellStyle name="_Sheet2_Sheet1_Report" xfId="1658"/>
    <cellStyle name="_Sheet2_Sheet1_Sheet6" xfId="1659"/>
    <cellStyle name="_Sheet2_Sheet1_Supporting" xfId="1660"/>
    <cellStyle name="_Sheet2_Sheet2" xfId="1661"/>
    <cellStyle name="_Sheet2_Sheet2_GL Drop off" xfId="1662"/>
    <cellStyle name="_Sheet2_Sheet2_Sheet1" xfId="1663"/>
    <cellStyle name="_Sheet2_Sheet2_Unidentified Calculn" xfId="1664"/>
    <cellStyle name="_Sheet2_Sheet3" xfId="1665"/>
    <cellStyle name="_Sheet2_Sheet4" xfId="1666"/>
    <cellStyle name="_Sheet2_Sheet5" xfId="1667"/>
    <cellStyle name="_Sheet2_Sheet5_1" xfId="1668"/>
    <cellStyle name="_Sheet2_Sheet6" xfId="1669"/>
    <cellStyle name="_Sheet2_Sheet6_Sheet2" xfId="1670"/>
    <cellStyle name="_Sheet2_Summary MTD" xfId="1671"/>
    <cellStyle name="_Sheet2_Supporting" xfId="1672"/>
    <cellStyle name="_Sheet2_Trade lvl Details" xfId="1673"/>
    <cellStyle name="_Sheet2_Underwritten Summary (P&amp;L)" xfId="1674"/>
    <cellStyle name="_Sheet2_Unid Closing Total" xfId="1675"/>
    <cellStyle name="_Sheet2_Unident Closing bal" xfId="1676"/>
    <cellStyle name="_Sheet2_Unidenti Impairm" xfId="1677"/>
    <cellStyle name="_Sheet2_Unidentified Imp Data" xfId="1678"/>
    <cellStyle name="_Sheet2_Unidentified Imp Data_Barcap" xfId="1679"/>
    <cellStyle name="_Sheet2_Unidentified Imp Data_Iden Details" xfId="1680"/>
    <cellStyle name="_Sheet2_Unidentified Imp Data_Posting instructions" xfId="1681"/>
    <cellStyle name="_Sheet2_Unidentified Imp Data_RT by region Q1 08 (Actual) For BRPack" xfId="1682"/>
    <cellStyle name="_Sheet2_Unidentified Imp Data_RT Summary (with uniden impair)" xfId="1683"/>
    <cellStyle name="_Sheet2_Unidentified Imp Data_Sheet2" xfId="1684"/>
    <cellStyle name="_Sheet2_Unidentified Imp Data_Sheet3" xfId="1685"/>
    <cellStyle name="_Sheet2_Unidentified Imp Data_Sheet6" xfId="1686"/>
    <cellStyle name="_Sheet2_Unidentified Imp Data_Uniden Sum" xfId="1687"/>
    <cellStyle name="_Sheet2_Unidentified Imp Data_Unidentified Imp Data" xfId="1688"/>
    <cellStyle name="_Sheet2_WIP" xfId="1689"/>
    <cellStyle name="_Sheet3" xfId="1690"/>
    <cellStyle name="_Sheet3_1" xfId="1691"/>
    <cellStyle name="_Sheet5" xfId="1692"/>
    <cellStyle name="_Sheet6" xfId="1693"/>
    <cellStyle name="_Sheet6_1" xfId="1694"/>
    <cellStyle name="_Sheet6_2" xfId="1695"/>
    <cellStyle name="_Sheet9" xfId="1696"/>
    <cellStyle name="_Significant Deals - 0522071" xfId="1697"/>
    <cellStyle name="_Significant Deals - 0529071" xfId="1698"/>
    <cellStyle name="_Significant Deals - 08 20 07" xfId="1699"/>
    <cellStyle name="_STD disclosure - Company 5047 - Feb 09" xfId="1700"/>
    <cellStyle name="_STD disclosure - Company 5047 - Feb 09 2" xfId="1701"/>
    <cellStyle name="_Strategic plan master" xfId="1702"/>
    <cellStyle name="_Strategic plan master1" xfId="1703"/>
    <cellStyle name="_Strategic plan master1_cm" xfId="1704"/>
    <cellStyle name="_Structured" xfId="1705"/>
    <cellStyle name="_Structured Summary" xfId="1706"/>
    <cellStyle name="_Structuring Tax analysis Q3 2002.xlsv3" xfId="1707"/>
    <cellStyle name="_SubHeading" xfId="1708"/>
    <cellStyle name="_Summ" xfId="1709"/>
    <cellStyle name="_Summary" xfId="1710"/>
    <cellStyle name="_Summary Pivot" xfId="1711"/>
    <cellStyle name="_Summary_1" xfId="1712"/>
    <cellStyle name="_Summary_2" xfId="1713"/>
    <cellStyle name="_Summary_2 Inc" xfId="1714"/>
    <cellStyle name="_Summary_BS MTD" xfId="1715"/>
    <cellStyle name="_Summary_Copy of Impairment Analysis - Mar08 (8Apr08)" xfId="1716"/>
    <cellStyle name="_Summary_Detail" xfId="1717"/>
    <cellStyle name="_Summary_ES details" xfId="1718"/>
    <cellStyle name="_Summary_EU Index Tranche" xfId="1719"/>
    <cellStyle name="_Summary_EU Managed CSOs" xfId="1720"/>
    <cellStyle name="_Summary_EU Managed CSOs Hedges" xfId="1721"/>
    <cellStyle name="_Summary_EU Tranche B2B" xfId="1722"/>
    <cellStyle name="_Summary_EU Tranche Off The Run" xfId="1723"/>
    <cellStyle name="_Summary_EU Tranche Position" xfId="1724"/>
    <cellStyle name="_Summary_EU Tranches MM" xfId="1725"/>
    <cellStyle name="_Summary_European Structured" xfId="1726"/>
    <cellStyle name="_Summary_GL Drop off" xfId="1727"/>
    <cellStyle name="_Summary_Groove PA for Valuation" xfId="1728"/>
    <cellStyle name="_Summary_Groove PA for Valuation 2" xfId="1729"/>
    <cellStyle name="_Summary_Groove PA for Valuation 3" xfId="7882"/>
    <cellStyle name="_Summary_Groove PA for Valuation 4" xfId="13764"/>
    <cellStyle name="_Summary_Impairment Analysis - Apr08 (8May08)" xfId="1730"/>
    <cellStyle name="_Summary_Impairment Analysis - Mar08 (8Apr08)" xfId="1731"/>
    <cellStyle name="_Summary_Impairment Analysis - May08 (9June08)" xfId="1732"/>
    <cellStyle name="_Summary_Index Off The Run" xfId="1733"/>
    <cellStyle name="_Summary_Index Pos Details" xfId="1734"/>
    <cellStyle name="_Summary_IT details" xfId="1735"/>
    <cellStyle name="_Summary_On_the_Run" xfId="1736"/>
    <cellStyle name="_Summary_Other P&amp;L" xfId="1737"/>
    <cellStyle name="_Summary_p&amp;l" xfId="1738"/>
    <cellStyle name="_Summary_PL Summary" xfId="1739"/>
    <cellStyle name="_Summary_Reserves" xfId="1740"/>
    <cellStyle name="_Summary_SCT inputs" xfId="1741"/>
    <cellStyle name="_Summary_Sheet1" xfId="1742"/>
    <cellStyle name="_Summary_Sheet1_1" xfId="1743"/>
    <cellStyle name="_Summary_Summary" xfId="1744"/>
    <cellStyle name="_Summary_Super Senior" xfId="1745"/>
    <cellStyle name="_Summary_Unidentified Calculn" xfId="1746"/>
    <cellStyle name="_Super Senior" xfId="1747"/>
    <cellStyle name="_Super Senior_1" xfId="1748"/>
    <cellStyle name="_Super_Senior" xfId="1749"/>
    <cellStyle name="_Supporting to Uniden Impairm" xfId="1750"/>
    <cellStyle name="_Swap Hedge" xfId="1751"/>
    <cellStyle name="_t-1Risk" xfId="1752"/>
    <cellStyle name="_Table" xfId="1753"/>
    <cellStyle name="_TableHead" xfId="1754"/>
    <cellStyle name="_TableHeading" xfId="1755"/>
    <cellStyle name="_TableHeading_Draft Crescent Value Schedule_120409" xfId="1756"/>
    <cellStyle name="_TableRowBorder" xfId="1757"/>
    <cellStyle name="_TableRowHead" xfId="1758"/>
    <cellStyle name="_TableRowHeading" xfId="1759"/>
    <cellStyle name="_TableSuperHead" xfId="1760"/>
    <cellStyle name="_TableSuperHeading" xfId="1761"/>
    <cellStyle name="_TableText" xfId="1762"/>
    <cellStyle name="_TDB - SBLC" xfId="1763"/>
    <cellStyle name="_TDB - Undrawn" xfId="1764"/>
    <cellStyle name="_TDB-Drawn" xfId="1765"/>
    <cellStyle name="_Team and Product Split_Sept" xfId="1766"/>
    <cellStyle name="_Team and Product Split_Sept_Book2" xfId="1767"/>
    <cellStyle name="_Template" xfId="1768"/>
    <cellStyle name="_Total Acquisitions" xfId="1769"/>
    <cellStyle name="_Total Acquisitions 2" xfId="1770"/>
    <cellStyle name="_Total Inventory" xfId="1771"/>
    <cellStyle name="_Trade Level Details" xfId="1772"/>
    <cellStyle name="_Trade lvl Details" xfId="1773"/>
    <cellStyle name="_Trades at Loss piece level" xfId="1774"/>
    <cellStyle name="_Tranche" xfId="1775"/>
    <cellStyle name="_Underwritten Summary (Age)" xfId="1776"/>
    <cellStyle name="_Unid Closing Total" xfId="1777"/>
    <cellStyle name="_Uniden Sum" xfId="1778"/>
    <cellStyle name="_Unident Closing bal" xfId="1779"/>
    <cellStyle name="_Unident Op Bal" xfId="1780"/>
    <cellStyle name="_Unidentified Calculn" xfId="1781"/>
    <cellStyle name="_Unidentified End Bal" xfId="1782"/>
    <cellStyle name="_Unidentified Imp Data" xfId="1783"/>
    <cellStyle name="_Unidentified Imp Data_1" xfId="1784"/>
    <cellStyle name="_US Reconciliation working file" xfId="1785"/>
    <cellStyle name="_USD CDS" xfId="1786"/>
    <cellStyle name="_USD CDS_1" xfId="1787"/>
    <cellStyle name="_Var" xfId="1788"/>
    <cellStyle name="_Version02 AI" xfId="1789"/>
    <cellStyle name="_Vipul spreadsheet" xfId="1790"/>
    <cellStyle name="_Vipul spreadsheet 2" xfId="13781"/>
    <cellStyle name="_Vipul spreadsheet 3" xfId="13792"/>
    <cellStyle name="_Volkl_MktData" xfId="1791"/>
    <cellStyle name="_VS modelling 061005" xfId="1792"/>
    <cellStyle name="_VSmodelling_Stage3_Grp ExCo update_070122" xfId="1793"/>
    <cellStyle name="_WD3 v WD6" xfId="1794"/>
    <cellStyle name="_WD3 v WD6 2" xfId="5688"/>
    <cellStyle name="_WD3 v WD6 3" xfId="5689"/>
    <cellStyle name="_Working File" xfId="1795"/>
    <cellStyle name="_Working File_1" xfId="1796"/>
    <cellStyle name="_WorkingCapital" xfId="1797"/>
    <cellStyle name="_workings" xfId="1798"/>
    <cellStyle name="_Workings v9" xfId="1799"/>
    <cellStyle name="_Workings v9_Book2" xfId="1800"/>
    <cellStyle name="_WRA Dec06 workings (rev based on Dec06 WRA data)" xfId="1801"/>
    <cellStyle name="_x005f_x0002_._x005f_x0011__x005f_x0002_._x005f_x001b__x005f_x0002_ _x005f_x0015_%_x005f_x0018__x005f_x0001_" xfId="3835"/>
    <cellStyle name="_テレコムハウス" xfId="1802"/>
    <cellStyle name="_テレコムハウス 2" xfId="5690"/>
    <cellStyle name="_テレコムハウス 3" xfId="5691"/>
    <cellStyle name="_テレコムハウス 4" xfId="5692"/>
    <cellStyle name="_テレコムハウス_02 Del E Webb Medical Plaza" xfId="1803"/>
    <cellStyle name="_テレコムハウス_02 Del E Webb Medical Plaza 2" xfId="1804"/>
    <cellStyle name="_テレコムハウス_02 Del E Webb Medical Plaza 2 2" xfId="5693"/>
    <cellStyle name="_テレコムハウス_02 Del E Webb Medical Plaza 2 3" xfId="5694"/>
    <cellStyle name="_テレコムハウス_02 Del E Webb Medical Plaza 2 4" xfId="5695"/>
    <cellStyle name="_テレコムハウス_02 Del E Webb Medical Plaza 3" xfId="5696"/>
    <cellStyle name="_テレコムハウス_02 Del E Webb Medical Plaza 4" xfId="5697"/>
    <cellStyle name="_テレコムハウス_02 Del E Webb Medical Plaza 5" xfId="5698"/>
    <cellStyle name="_テレコムハウス_1" xfId="1805"/>
    <cellStyle name="_テレコムハウス_1 2" xfId="5699"/>
    <cellStyle name="_テレコムハウス_1 3" xfId="5700"/>
    <cellStyle name="_テレコムハウス_1 4" xfId="5701"/>
    <cellStyle name="_テレコムハウス_1_02 Del E Webb Medical Plaza" xfId="1806"/>
    <cellStyle name="_テレコムハウス_1_02 Del E Webb Medical Plaza 2" xfId="1807"/>
    <cellStyle name="_テレコムハウス_1_02 Del E Webb Medical Plaza 2 2" xfId="5702"/>
    <cellStyle name="_テレコムハウス_1_02 Del E Webb Medical Plaza 2 3" xfId="5703"/>
    <cellStyle name="_テレコムハウス_1_02 Del E Webb Medical Plaza 2 4" xfId="5704"/>
    <cellStyle name="_テレコムハウス_1_02 Del E Webb Medical Plaza 3" xfId="5705"/>
    <cellStyle name="_テレコムハウス_1_02 Del E Webb Medical Plaza 4" xfId="5706"/>
    <cellStyle name="_テレコムハウス_1_02 Del E Webb Medical Plaza 5" xfId="5707"/>
    <cellStyle name="_テレコムハウス_1_15 Hawaiian Village PPA" xfId="1808"/>
    <cellStyle name="_テレコムハウス_1_15 Hawaiian Village PPA 2" xfId="1809"/>
    <cellStyle name="_テレコムハウス_1_15 Hawaiian Village PPA 2 2" xfId="5708"/>
    <cellStyle name="_テレコムハウス_1_15 Hawaiian Village PPA 2 3" xfId="5709"/>
    <cellStyle name="_テレコムハウス_1_15 Hawaiian Village PPA 2 4" xfId="5710"/>
    <cellStyle name="_テレコムハウス_1_15 Hawaiian Village PPA 3" xfId="5711"/>
    <cellStyle name="_テレコムハウス_1_15 Hawaiian Village PPA 4" xfId="5712"/>
    <cellStyle name="_テレコムハウス_1_15 Hawaiian Village PPA 5" xfId="5713"/>
    <cellStyle name="_テレコムハウス_1_Exhibit B" xfId="1810"/>
    <cellStyle name="_テレコムハウス_1_Exhibit B 2" xfId="1811"/>
    <cellStyle name="_テレコムハウス_1_Exhibit B 2 2" xfId="5714"/>
    <cellStyle name="_テレコムハウス_1_Exhibit B 2 3" xfId="5715"/>
    <cellStyle name="_テレコムハウス_1_Exhibit B 2 4" xfId="5716"/>
    <cellStyle name="_テレコムハウス_1_Exhibit B 3" xfId="5717"/>
    <cellStyle name="_テレコムハウス_1_Exhibit B 4" xfId="5718"/>
    <cellStyle name="_テレコムハウス_1_Exhibit B 5" xfId="5719"/>
    <cellStyle name="_テレコムハウス_15 Hawaiian Village PPA" xfId="1812"/>
    <cellStyle name="_テレコムハウス_15 Hawaiian Village PPA 2" xfId="1813"/>
    <cellStyle name="_テレコムハウス_15 Hawaiian Village PPA 2 2" xfId="5720"/>
    <cellStyle name="_テレコムハウス_15 Hawaiian Village PPA 2 3" xfId="5721"/>
    <cellStyle name="_テレコムハウス_15 Hawaiian Village PPA 2 4" xfId="5722"/>
    <cellStyle name="_テレコムハウス_15 Hawaiian Village PPA 3" xfId="5723"/>
    <cellStyle name="_テレコムハウス_15 Hawaiian Village PPA 4" xfId="5724"/>
    <cellStyle name="_テレコムハウス_15 Hawaiian Village PPA 5" xfId="5725"/>
    <cellStyle name="_テレコムハウス_2" xfId="1814"/>
    <cellStyle name="_テレコムハウス_2_15 Hawaiian Village PPA" xfId="1815"/>
    <cellStyle name="_テレコムハウス_2_Exhibit B" xfId="1816"/>
    <cellStyle name="_テレコムハウス_3" xfId="1817"/>
    <cellStyle name="_テレコムハウス_3 2" xfId="5726"/>
    <cellStyle name="_テレコムハウス_3 3" xfId="5727"/>
    <cellStyle name="_テレコムハウス_3 4" xfId="5728"/>
    <cellStyle name="_テレコムハウス_3_02 Del E Webb Medical Plaza" xfId="1818"/>
    <cellStyle name="_テレコムハウス_3_02 Del E Webb Medical Plaza 2" xfId="1819"/>
    <cellStyle name="_テレコムハウス_3_02 Del E Webb Medical Plaza 2 2" xfId="5729"/>
    <cellStyle name="_テレコムハウス_3_02 Del E Webb Medical Plaza 2 3" xfId="5730"/>
    <cellStyle name="_テレコムハウス_3_02 Del E Webb Medical Plaza 2 4" xfId="5731"/>
    <cellStyle name="_テレコムハウス_3_02 Del E Webb Medical Plaza 3" xfId="5732"/>
    <cellStyle name="_テレコムハウス_3_02 Del E Webb Medical Plaza 4" xfId="5733"/>
    <cellStyle name="_テレコムハウス_3_02 Del E Webb Medical Plaza 5" xfId="5734"/>
    <cellStyle name="_テレコムハウス_3_15 Hawaiian Village PPA" xfId="1820"/>
    <cellStyle name="_テレコムハウス_3_15 Hawaiian Village PPA 2" xfId="1821"/>
    <cellStyle name="_テレコムハウス_3_15 Hawaiian Village PPA 2 2" xfId="5735"/>
    <cellStyle name="_テレコムハウス_3_15 Hawaiian Village PPA 2 3" xfId="5736"/>
    <cellStyle name="_テレコムハウス_3_15 Hawaiian Village PPA 2 4" xfId="5737"/>
    <cellStyle name="_テレコムハウス_3_15 Hawaiian Village PPA 3" xfId="5738"/>
    <cellStyle name="_テレコムハウス_3_15 Hawaiian Village PPA 4" xfId="5739"/>
    <cellStyle name="_テレコムハウス_3_15 Hawaiian Village PPA 5" xfId="5740"/>
    <cellStyle name="_テレコムハウス_3_Exhibit B" xfId="1822"/>
    <cellStyle name="_テレコムハウス_3_Exhibit B 2" xfId="1823"/>
    <cellStyle name="_テレコムハウス_3_Exhibit B 2 2" xfId="5741"/>
    <cellStyle name="_テレコムハウス_3_Exhibit B 2 3" xfId="5742"/>
    <cellStyle name="_テレコムハウス_3_Exhibit B 2 4" xfId="5743"/>
    <cellStyle name="_テレコムハウス_3_Exhibit B 3" xfId="5744"/>
    <cellStyle name="_テレコムハウス_3_Exhibit B 4" xfId="5745"/>
    <cellStyle name="_テレコムハウス_3_Exhibit B 5" xfId="5746"/>
    <cellStyle name="_テレコムハウス_4" xfId="1824"/>
    <cellStyle name="_テレコムハウス_4 2" xfId="5747"/>
    <cellStyle name="_テレコムハウス_4 3" xfId="5748"/>
    <cellStyle name="_テレコムハウス_4 4" xfId="5749"/>
    <cellStyle name="_テレコムハウス_5" xfId="1825"/>
    <cellStyle name="_テレコムハウス_5 2" xfId="5750"/>
    <cellStyle name="_テレコムハウス_5 3" xfId="5751"/>
    <cellStyle name="_テレコムハウス_5 4" xfId="5752"/>
    <cellStyle name="_テレコムハウス_5_02 Del E Webb Medical Plaza" xfId="1826"/>
    <cellStyle name="_テレコムハウス_5_02 Del E Webb Medical Plaza 2" xfId="5753"/>
    <cellStyle name="_テレコムハウス_5_02 Del E Webb Medical Plaza 3" xfId="5754"/>
    <cellStyle name="_テレコムハウス_5_02 Del E Webb Medical Plaza 4" xfId="5755"/>
    <cellStyle name="_テレコムハウス_5_15 Hawaiian Village PPA" xfId="1827"/>
    <cellStyle name="_テレコムハウス_5_15 Hawaiian Village PPA 2" xfId="5756"/>
    <cellStyle name="_テレコムハウス_5_15 Hawaiian Village PPA 3" xfId="5757"/>
    <cellStyle name="_テレコムハウス_5_15 Hawaiian Village PPA 4" xfId="5758"/>
    <cellStyle name="_テレコムハウス_5_Exhibit B" xfId="1828"/>
    <cellStyle name="_テレコムハウス_5_Exhibit B 2" xfId="5759"/>
    <cellStyle name="_テレコムハウス_5_Exhibit B 3" xfId="5760"/>
    <cellStyle name="_テレコムハウス_5_Exhibit B 4" xfId="5761"/>
    <cellStyle name="_テレコムハウス_6" xfId="1829"/>
    <cellStyle name="_テレコムハウス_6 2" xfId="5762"/>
    <cellStyle name="_テレコムハウス_6 3" xfId="5763"/>
    <cellStyle name="_テレコムハウス_6 4" xfId="5764"/>
    <cellStyle name="_テレコムハウス_7" xfId="1830"/>
    <cellStyle name="_テレコムハウス_7 2" xfId="5765"/>
    <cellStyle name="_テレコムハウス_7 3" xfId="5766"/>
    <cellStyle name="_テレコムハウス_7 4" xfId="5767"/>
    <cellStyle name="_テレコムハウス_7_02 Del E Webb Medical Plaza" xfId="1831"/>
    <cellStyle name="_テレコムハウス_7_02 Del E Webb Medical Plaza 2" xfId="1832"/>
    <cellStyle name="_テレコムハウス_7_02 Del E Webb Medical Plaza 2 2" xfId="5768"/>
    <cellStyle name="_テレコムハウス_7_02 Del E Webb Medical Plaza 2 3" xfId="5769"/>
    <cellStyle name="_テレコムハウス_7_02 Del E Webb Medical Plaza 2 4" xfId="5770"/>
    <cellStyle name="_テレコムハウス_7_02 Del E Webb Medical Plaza 3" xfId="5771"/>
    <cellStyle name="_テレコムハウス_7_02 Del E Webb Medical Plaza 4" xfId="5772"/>
    <cellStyle name="_テレコムハウス_7_02 Del E Webb Medical Plaza 5" xfId="5773"/>
    <cellStyle name="_テレコムハウス_7_15 Hawaiian Village PPA" xfId="1833"/>
    <cellStyle name="_テレコムハウス_7_15 Hawaiian Village PPA 2" xfId="1834"/>
    <cellStyle name="_テレコムハウス_7_15 Hawaiian Village PPA 2 2" xfId="5774"/>
    <cellStyle name="_テレコムハウス_7_15 Hawaiian Village PPA 2 3" xfId="5775"/>
    <cellStyle name="_テレコムハウス_7_15 Hawaiian Village PPA 2 4" xfId="5776"/>
    <cellStyle name="_テレコムハウス_7_15 Hawaiian Village PPA 3" xfId="5777"/>
    <cellStyle name="_テレコムハウス_7_15 Hawaiian Village PPA 4" xfId="5778"/>
    <cellStyle name="_テレコムハウス_7_15 Hawaiian Village PPA 5" xfId="5779"/>
    <cellStyle name="_テレコムハウス_7_Exhibit B" xfId="1835"/>
    <cellStyle name="_テレコムハウス_7_Exhibit B 2" xfId="1836"/>
    <cellStyle name="_テレコムハウス_7_Exhibit B 2 2" xfId="5780"/>
    <cellStyle name="_テレコムハウス_7_Exhibit B 2 3" xfId="5781"/>
    <cellStyle name="_テレコムハウス_7_Exhibit B 2 4" xfId="5782"/>
    <cellStyle name="_テレコムハウス_7_Exhibit B 3" xfId="5783"/>
    <cellStyle name="_テレコムハウス_7_Exhibit B 4" xfId="5784"/>
    <cellStyle name="_テレコムハウス_7_Exhibit B 5" xfId="5785"/>
    <cellStyle name="_テレコムハウス_8" xfId="1837"/>
    <cellStyle name="_テレコムハウス_8 2" xfId="5786"/>
    <cellStyle name="_テレコムハウス_8 3" xfId="5787"/>
    <cellStyle name="_テレコムハウス_8 4" xfId="5788"/>
    <cellStyle name="_テレコムハウス_8_Vectant 3-13-02" xfId="1838"/>
    <cellStyle name="_テレコムハウス_8_Vectant 3-13-02 2" xfId="5789"/>
    <cellStyle name="_テレコムハウス_8_Vectant 3-13-02 3" xfId="5790"/>
    <cellStyle name="_テレコムハウス_8_Vectant 3-13-02 4" xfId="5791"/>
    <cellStyle name="_テレコムハウス_Exhibit B" xfId="1839"/>
    <cellStyle name="_テレコムハウス_Exhibit B 2" xfId="1840"/>
    <cellStyle name="_テレコムハウス_Exhibit B 2 2" xfId="5792"/>
    <cellStyle name="_テレコムハウス_Exhibit B 2 3" xfId="5793"/>
    <cellStyle name="_テレコムハウス_Exhibit B 2 4" xfId="5794"/>
    <cellStyle name="_テレコムハウス_Exhibit B 3" xfId="5795"/>
    <cellStyle name="_テレコムハウス_Exhibit B 4" xfId="5796"/>
    <cellStyle name="_テレコムハウス_Exhibit B 5" xfId="5797"/>
    <cellStyle name="_事業企画OpEx" xfId="1841"/>
    <cellStyle name="_事業企画OpEx 2" xfId="5798"/>
    <cellStyle name="_事業企画OpEx 3" xfId="5799"/>
    <cellStyle name="_事業企画OpEx 4" xfId="5800"/>
    <cellStyle name="_事業企画OpEx_02 Del E Webb Medical Plaza" xfId="1842"/>
    <cellStyle name="_事業企画OpEx_02 Del E Webb Medical Plaza 2" xfId="1843"/>
    <cellStyle name="_事業企画OpEx_02 Del E Webb Medical Plaza 2 2" xfId="5801"/>
    <cellStyle name="_事業企画OpEx_02 Del E Webb Medical Plaza 2 3" xfId="5802"/>
    <cellStyle name="_事業企画OpEx_02 Del E Webb Medical Plaza 2 4" xfId="5803"/>
    <cellStyle name="_事業企画OpEx_02 Del E Webb Medical Plaza 3" xfId="5804"/>
    <cellStyle name="_事業企画OpEx_02 Del E Webb Medical Plaza 4" xfId="5805"/>
    <cellStyle name="_事業企画OpEx_02 Del E Webb Medical Plaza 5" xfId="5806"/>
    <cellStyle name="_事業企画OpEx_1" xfId="1844"/>
    <cellStyle name="_事業企画OpEx_1 2" xfId="5807"/>
    <cellStyle name="_事業企画OpEx_1 3" xfId="5808"/>
    <cellStyle name="_事業企画OpEx_1 4" xfId="5809"/>
    <cellStyle name="_事業企画OpEx_1_02 Del E Webb Medical Plaza" xfId="1845"/>
    <cellStyle name="_事業企画OpEx_1_02 Del E Webb Medical Plaza 2" xfId="1846"/>
    <cellStyle name="_事業企画OpEx_1_02 Del E Webb Medical Plaza 2 2" xfId="5810"/>
    <cellStyle name="_事業企画OpEx_1_02 Del E Webb Medical Plaza 2 3" xfId="5811"/>
    <cellStyle name="_事業企画OpEx_1_02 Del E Webb Medical Plaza 2 4" xfId="5812"/>
    <cellStyle name="_事業企画OpEx_1_02 Del E Webb Medical Plaza 3" xfId="5813"/>
    <cellStyle name="_事業企画OpEx_1_02 Del E Webb Medical Plaza 4" xfId="5814"/>
    <cellStyle name="_事業企画OpEx_1_02 Del E Webb Medical Plaza 5" xfId="5815"/>
    <cellStyle name="_事業企画OpEx_1_15 Hawaiian Village PPA" xfId="1847"/>
    <cellStyle name="_事業企画OpEx_1_15 Hawaiian Village PPA 2" xfId="1848"/>
    <cellStyle name="_事業企画OpEx_1_15 Hawaiian Village PPA 2 2" xfId="5816"/>
    <cellStyle name="_事業企画OpEx_1_15 Hawaiian Village PPA 2 3" xfId="5817"/>
    <cellStyle name="_事業企画OpEx_1_15 Hawaiian Village PPA 2 4" xfId="5818"/>
    <cellStyle name="_事業企画OpEx_1_15 Hawaiian Village PPA 3" xfId="5819"/>
    <cellStyle name="_事業企画OpEx_1_15 Hawaiian Village PPA 4" xfId="5820"/>
    <cellStyle name="_事業企画OpEx_1_15 Hawaiian Village PPA 5" xfId="5821"/>
    <cellStyle name="_事業企画OpEx_1_Exhibit B" xfId="1849"/>
    <cellStyle name="_事業企画OpEx_1_Exhibit B 2" xfId="1850"/>
    <cellStyle name="_事業企画OpEx_1_Exhibit B 2 2" xfId="5822"/>
    <cellStyle name="_事業企画OpEx_1_Exhibit B 2 3" xfId="5823"/>
    <cellStyle name="_事業企画OpEx_1_Exhibit B 2 4" xfId="5824"/>
    <cellStyle name="_事業企画OpEx_1_Exhibit B 3" xfId="5825"/>
    <cellStyle name="_事業企画OpEx_1_Exhibit B 4" xfId="5826"/>
    <cellStyle name="_事業企画OpEx_1_Exhibit B 5" xfId="5827"/>
    <cellStyle name="_事業企画OpEx_15 Hawaiian Village PPA" xfId="1851"/>
    <cellStyle name="_事業企画OpEx_15 Hawaiian Village PPA 2" xfId="1852"/>
    <cellStyle name="_事業企画OpEx_15 Hawaiian Village PPA 2 2" xfId="5828"/>
    <cellStyle name="_事業企画OpEx_15 Hawaiian Village PPA 2 3" xfId="5829"/>
    <cellStyle name="_事業企画OpEx_15 Hawaiian Village PPA 2 4" xfId="5830"/>
    <cellStyle name="_事業企画OpEx_15 Hawaiian Village PPA 3" xfId="5831"/>
    <cellStyle name="_事業企画OpEx_15 Hawaiian Village PPA 4" xfId="5832"/>
    <cellStyle name="_事業企画OpEx_15 Hawaiian Village PPA 5" xfId="5833"/>
    <cellStyle name="_事業企画OpEx_2" xfId="1853"/>
    <cellStyle name="_事業企画OpEx_2 2" xfId="5834"/>
    <cellStyle name="_事業企画OpEx_2 3" xfId="5835"/>
    <cellStyle name="_事業企画OpEx_2 4" xfId="5836"/>
    <cellStyle name="_事業企画OpEx_2_02 Del E Webb Medical Plaza" xfId="1854"/>
    <cellStyle name="_事業企画OpEx_2_02 Del E Webb Medical Plaza 2" xfId="5837"/>
    <cellStyle name="_事業企画OpEx_2_02 Del E Webb Medical Plaza 3" xfId="5838"/>
    <cellStyle name="_事業企画OpEx_2_02 Del E Webb Medical Plaza 4" xfId="5839"/>
    <cellStyle name="_事業企画OpEx_2_15 Hawaiian Village PPA" xfId="1855"/>
    <cellStyle name="_事業企画OpEx_2_15 Hawaiian Village PPA 2" xfId="5840"/>
    <cellStyle name="_事業企画OpEx_2_15 Hawaiian Village PPA 3" xfId="5841"/>
    <cellStyle name="_事業企画OpEx_2_15 Hawaiian Village PPA 4" xfId="5842"/>
    <cellStyle name="_事業企画OpEx_2_Exhibit B" xfId="1856"/>
    <cellStyle name="_事業企画OpEx_2_Exhibit B 2" xfId="5843"/>
    <cellStyle name="_事業企画OpEx_2_Exhibit B 3" xfId="5844"/>
    <cellStyle name="_事業企画OpEx_2_Exhibit B 4" xfId="5845"/>
    <cellStyle name="_事業企画OpEx_3" xfId="1857"/>
    <cellStyle name="_事業企画OpEx_3 2" xfId="5846"/>
    <cellStyle name="_事業企画OpEx_3 3" xfId="5847"/>
    <cellStyle name="_事業企画OpEx_3 4" xfId="5848"/>
    <cellStyle name="_事業企画OpEx_3_02 Del E Webb Medical Plaza" xfId="1858"/>
    <cellStyle name="_事業企画OpEx_3_02 Del E Webb Medical Plaza 2" xfId="1859"/>
    <cellStyle name="_事業企画OpEx_3_02 Del E Webb Medical Plaza 2 2" xfId="5849"/>
    <cellStyle name="_事業企画OpEx_3_02 Del E Webb Medical Plaza 2 3" xfId="5850"/>
    <cellStyle name="_事業企画OpEx_3_02 Del E Webb Medical Plaza 2 4" xfId="5851"/>
    <cellStyle name="_事業企画OpEx_3_02 Del E Webb Medical Plaza 3" xfId="5852"/>
    <cellStyle name="_事業企画OpEx_3_02 Del E Webb Medical Plaza 4" xfId="5853"/>
    <cellStyle name="_事業企画OpEx_3_02 Del E Webb Medical Plaza 5" xfId="5854"/>
    <cellStyle name="_事業企画OpEx_3_15 Hawaiian Village PPA" xfId="1860"/>
    <cellStyle name="_事業企画OpEx_3_15 Hawaiian Village PPA 2" xfId="1861"/>
    <cellStyle name="_事業企画OpEx_3_15 Hawaiian Village PPA 2 2" xfId="5855"/>
    <cellStyle name="_事業企画OpEx_3_15 Hawaiian Village PPA 2 3" xfId="5856"/>
    <cellStyle name="_事業企画OpEx_3_15 Hawaiian Village PPA 2 4" xfId="5857"/>
    <cellStyle name="_事業企画OpEx_3_15 Hawaiian Village PPA 3" xfId="5858"/>
    <cellStyle name="_事業企画OpEx_3_15 Hawaiian Village PPA 4" xfId="5859"/>
    <cellStyle name="_事業企画OpEx_3_15 Hawaiian Village PPA 5" xfId="5860"/>
    <cellStyle name="_事業企画OpEx_3_Exhibit B" xfId="1862"/>
    <cellStyle name="_事業企画OpEx_3_Exhibit B 2" xfId="1863"/>
    <cellStyle name="_事業企画OpEx_3_Exhibit B 2 2" xfId="5861"/>
    <cellStyle name="_事業企画OpEx_3_Exhibit B 2 3" xfId="5862"/>
    <cellStyle name="_事業企画OpEx_3_Exhibit B 2 4" xfId="5863"/>
    <cellStyle name="_事業企画OpEx_3_Exhibit B 3" xfId="5864"/>
    <cellStyle name="_事業企画OpEx_3_Exhibit B 4" xfId="5865"/>
    <cellStyle name="_事業企画OpEx_3_Exhibit B 5" xfId="5866"/>
    <cellStyle name="_事業企画OpEx_4" xfId="1864"/>
    <cellStyle name="_事業企画OpEx_4 2" xfId="5867"/>
    <cellStyle name="_事業企画OpEx_4 3" xfId="5868"/>
    <cellStyle name="_事業企画OpEx_4 4" xfId="5869"/>
    <cellStyle name="_事業企画OpEx_4_Vectant 3-13-02" xfId="1865"/>
    <cellStyle name="_事業企画OpEx_4_Vectant 3-13-02 2" xfId="5870"/>
    <cellStyle name="_事業企画OpEx_4_Vectant 3-13-02 3" xfId="5871"/>
    <cellStyle name="_事業企画OpEx_4_Vectant 3-13-02 4" xfId="5872"/>
    <cellStyle name="_事業企画OpEx_5" xfId="1866"/>
    <cellStyle name="_事業企画OpEx_5 2" xfId="5873"/>
    <cellStyle name="_事業企画OpEx_5 3" xfId="5874"/>
    <cellStyle name="_事業企画OpEx_5 4" xfId="5875"/>
    <cellStyle name="_事業企画OpEx_6" xfId="1867"/>
    <cellStyle name="_事業企画OpEx_6 2" xfId="5876"/>
    <cellStyle name="_事業企画OpEx_6 3" xfId="5877"/>
    <cellStyle name="_事業企画OpEx_6 4" xfId="5878"/>
    <cellStyle name="_事業企画OpEx_7" xfId="1868"/>
    <cellStyle name="_事業企画OpEx_7_15 Hawaiian Village PPA" xfId="1869"/>
    <cellStyle name="_事業企画OpEx_7_Exhibit B" xfId="1870"/>
    <cellStyle name="_事業企画OpEx_8" xfId="1871"/>
    <cellStyle name="_事業企画OpEx_8 2" xfId="5879"/>
    <cellStyle name="_事業企画OpEx_8 3" xfId="5880"/>
    <cellStyle name="_事業企画OpEx_8 4" xfId="5881"/>
    <cellStyle name="_事業企画OpEx_8_02 Del E Webb Medical Plaza" xfId="1872"/>
    <cellStyle name="_事業企画OpEx_8_02 Del E Webb Medical Plaza 2" xfId="1873"/>
    <cellStyle name="_事業企画OpEx_8_02 Del E Webb Medical Plaza 2 2" xfId="5882"/>
    <cellStyle name="_事業企画OpEx_8_02 Del E Webb Medical Plaza 2 3" xfId="5883"/>
    <cellStyle name="_事業企画OpEx_8_02 Del E Webb Medical Plaza 2 4" xfId="5884"/>
    <cellStyle name="_事業企画OpEx_8_02 Del E Webb Medical Plaza 3" xfId="5885"/>
    <cellStyle name="_事業企画OpEx_8_02 Del E Webb Medical Plaza 4" xfId="5886"/>
    <cellStyle name="_事業企画OpEx_8_02 Del E Webb Medical Plaza 5" xfId="5887"/>
    <cellStyle name="_事業企画OpEx_8_15 Hawaiian Village PPA" xfId="1874"/>
    <cellStyle name="_事業企画OpEx_8_15 Hawaiian Village PPA 2" xfId="1875"/>
    <cellStyle name="_事業企画OpEx_8_15 Hawaiian Village PPA 2 2" xfId="5888"/>
    <cellStyle name="_事業企画OpEx_8_15 Hawaiian Village PPA 2 3" xfId="5889"/>
    <cellStyle name="_事業企画OpEx_8_15 Hawaiian Village PPA 2 4" xfId="5890"/>
    <cellStyle name="_事業企画OpEx_8_15 Hawaiian Village PPA 3" xfId="5891"/>
    <cellStyle name="_事業企画OpEx_8_15 Hawaiian Village PPA 4" xfId="5892"/>
    <cellStyle name="_事業企画OpEx_8_15 Hawaiian Village PPA 5" xfId="5893"/>
    <cellStyle name="_事業企画OpEx_8_Exhibit B" xfId="1876"/>
    <cellStyle name="_事業企画OpEx_8_Exhibit B 2" xfId="1877"/>
    <cellStyle name="_事業企画OpEx_8_Exhibit B 2 2" xfId="5894"/>
    <cellStyle name="_事業企画OpEx_8_Exhibit B 2 3" xfId="5895"/>
    <cellStyle name="_事業企画OpEx_8_Exhibit B 2 4" xfId="5896"/>
    <cellStyle name="_事業企画OpEx_8_Exhibit B 3" xfId="5897"/>
    <cellStyle name="_事業企画OpEx_8_Exhibit B 4" xfId="5898"/>
    <cellStyle name="_事業企画OpEx_8_Exhibit B 5" xfId="5899"/>
    <cellStyle name="_事業企画OpEx_Exhibit B" xfId="1878"/>
    <cellStyle name="_事業企画OpEx_Exhibit B 2" xfId="1879"/>
    <cellStyle name="_事業企画OpEx_Exhibit B 2 2" xfId="5900"/>
    <cellStyle name="_事業企画OpEx_Exhibit B 2 3" xfId="5901"/>
    <cellStyle name="_事業企画OpEx_Exhibit B 2 4" xfId="5902"/>
    <cellStyle name="_事業企画OpEx_Exhibit B 3" xfId="5903"/>
    <cellStyle name="_事業企画OpEx_Exhibit B 4" xfId="5904"/>
    <cellStyle name="_事業企画OpEx_Exhibit B 5" xfId="5905"/>
    <cellStyle name="_伝送" xfId="1880"/>
    <cellStyle name="_伝送 2" xfId="5906"/>
    <cellStyle name="_伝送 3" xfId="5907"/>
    <cellStyle name="_伝送 4" xfId="5908"/>
    <cellStyle name="_伝送_1" xfId="1881"/>
    <cellStyle name="_伝送_1_15 Hawaiian Village PPA" xfId="1882"/>
    <cellStyle name="_伝送_1_Exhibit B" xfId="1883"/>
    <cellStyle name="_伝送_2" xfId="1884"/>
    <cellStyle name="_伝送_2 2" xfId="5909"/>
    <cellStyle name="_伝送_2 3" xfId="5910"/>
    <cellStyle name="_伝送_2 4" xfId="5911"/>
    <cellStyle name="_伝送_2_02 Del E Webb Medical Plaza" xfId="1885"/>
    <cellStyle name="_伝送_2_02 Del E Webb Medical Plaza 2" xfId="1886"/>
    <cellStyle name="_伝送_2_02 Del E Webb Medical Plaza 2 2" xfId="5912"/>
    <cellStyle name="_伝送_2_02 Del E Webb Medical Plaza 2 3" xfId="5913"/>
    <cellStyle name="_伝送_2_02 Del E Webb Medical Plaza 2 4" xfId="5914"/>
    <cellStyle name="_伝送_2_02 Del E Webb Medical Plaza 3" xfId="5915"/>
    <cellStyle name="_伝送_2_02 Del E Webb Medical Plaza 4" xfId="5916"/>
    <cellStyle name="_伝送_2_02 Del E Webb Medical Plaza 5" xfId="5917"/>
    <cellStyle name="_伝送_2_15 Hawaiian Village PPA" xfId="1887"/>
    <cellStyle name="_伝送_2_15 Hawaiian Village PPA 2" xfId="1888"/>
    <cellStyle name="_伝送_2_15 Hawaiian Village PPA 2 2" xfId="5918"/>
    <cellStyle name="_伝送_2_15 Hawaiian Village PPA 2 3" xfId="5919"/>
    <cellStyle name="_伝送_2_15 Hawaiian Village PPA 2 4" xfId="5920"/>
    <cellStyle name="_伝送_2_15 Hawaiian Village PPA 3" xfId="5921"/>
    <cellStyle name="_伝送_2_15 Hawaiian Village PPA 4" xfId="5922"/>
    <cellStyle name="_伝送_2_15 Hawaiian Village PPA 5" xfId="5923"/>
    <cellStyle name="_伝送_2_Exhibit B" xfId="1889"/>
    <cellStyle name="_伝送_2_Exhibit B 2" xfId="1890"/>
    <cellStyle name="_伝送_2_Exhibit B 2 2" xfId="5924"/>
    <cellStyle name="_伝送_2_Exhibit B 2 3" xfId="5925"/>
    <cellStyle name="_伝送_2_Exhibit B 2 4" xfId="5926"/>
    <cellStyle name="_伝送_2_Exhibit B 3" xfId="5927"/>
    <cellStyle name="_伝送_2_Exhibit B 4" xfId="5928"/>
    <cellStyle name="_伝送_2_Exhibit B 5" xfId="5929"/>
    <cellStyle name="_伝送_3" xfId="1891"/>
    <cellStyle name="_伝送_3 2" xfId="5930"/>
    <cellStyle name="_伝送_3 3" xfId="5931"/>
    <cellStyle name="_伝送_3 4" xfId="5932"/>
    <cellStyle name="_伝送_3_02 Del E Webb Medical Plaza" xfId="1892"/>
    <cellStyle name="_伝送_3_02 Del E Webb Medical Plaza 2" xfId="1893"/>
    <cellStyle name="_伝送_3_02 Del E Webb Medical Plaza 2 2" xfId="5933"/>
    <cellStyle name="_伝送_3_02 Del E Webb Medical Plaza 2 3" xfId="5934"/>
    <cellStyle name="_伝送_3_02 Del E Webb Medical Plaza 2 4" xfId="5935"/>
    <cellStyle name="_伝送_3_02 Del E Webb Medical Plaza 3" xfId="5936"/>
    <cellStyle name="_伝送_3_02 Del E Webb Medical Plaza 4" xfId="5937"/>
    <cellStyle name="_伝送_3_02 Del E Webb Medical Plaza 5" xfId="5938"/>
    <cellStyle name="_伝送_3_15 Hawaiian Village PPA" xfId="1894"/>
    <cellStyle name="_伝送_3_15 Hawaiian Village PPA 2" xfId="1895"/>
    <cellStyle name="_伝送_3_15 Hawaiian Village PPA 2 2" xfId="5939"/>
    <cellStyle name="_伝送_3_15 Hawaiian Village PPA 2 3" xfId="5940"/>
    <cellStyle name="_伝送_3_15 Hawaiian Village PPA 2 4" xfId="5941"/>
    <cellStyle name="_伝送_3_15 Hawaiian Village PPA 3" xfId="5942"/>
    <cellStyle name="_伝送_3_15 Hawaiian Village PPA 4" xfId="5943"/>
    <cellStyle name="_伝送_3_15 Hawaiian Village PPA 5" xfId="5944"/>
    <cellStyle name="_伝送_3_Exhibit B" xfId="1896"/>
    <cellStyle name="_伝送_3_Exhibit B 2" xfId="1897"/>
    <cellStyle name="_伝送_3_Exhibit B 2 2" xfId="5945"/>
    <cellStyle name="_伝送_3_Exhibit B 2 3" xfId="5946"/>
    <cellStyle name="_伝送_3_Exhibit B 2 4" xfId="5947"/>
    <cellStyle name="_伝送_3_Exhibit B 3" xfId="5948"/>
    <cellStyle name="_伝送_3_Exhibit B 4" xfId="5949"/>
    <cellStyle name="_伝送_3_Exhibit B 5" xfId="5950"/>
    <cellStyle name="_伝送_4" xfId="1898"/>
    <cellStyle name="_伝送_4 2" xfId="5951"/>
    <cellStyle name="_伝送_4 3" xfId="5952"/>
    <cellStyle name="_伝送_4 4" xfId="5953"/>
    <cellStyle name="_伝送_4_02 Del E Webb Medical Plaza" xfId="1899"/>
    <cellStyle name="_伝送_4_02 Del E Webb Medical Plaza 2" xfId="5954"/>
    <cellStyle name="_伝送_4_02 Del E Webb Medical Plaza 3" xfId="5955"/>
    <cellStyle name="_伝送_4_02 Del E Webb Medical Plaza 4" xfId="5956"/>
    <cellStyle name="_伝送_4_15 Hawaiian Village PPA" xfId="1900"/>
    <cellStyle name="_伝送_4_15 Hawaiian Village PPA 2" xfId="5957"/>
    <cellStyle name="_伝送_4_15 Hawaiian Village PPA 3" xfId="5958"/>
    <cellStyle name="_伝送_4_15 Hawaiian Village PPA 4" xfId="5959"/>
    <cellStyle name="_伝送_4_Exhibit B" xfId="1901"/>
    <cellStyle name="_伝送_4_Exhibit B 2" xfId="5960"/>
    <cellStyle name="_伝送_4_Exhibit B 3" xfId="5961"/>
    <cellStyle name="_伝送_4_Exhibit B 4" xfId="5962"/>
    <cellStyle name="_伝送_5" xfId="1902"/>
    <cellStyle name="_伝送_5 2" xfId="5963"/>
    <cellStyle name="_伝送_5 3" xfId="5964"/>
    <cellStyle name="_伝送_5 4" xfId="5965"/>
    <cellStyle name="_伝送_5_02 Del E Webb Medical Plaza" xfId="1903"/>
    <cellStyle name="_伝送_5_02 Del E Webb Medical Plaza 2" xfId="1904"/>
    <cellStyle name="_伝送_5_02 Del E Webb Medical Plaza 2 2" xfId="5966"/>
    <cellStyle name="_伝送_5_02 Del E Webb Medical Plaza 2 3" xfId="5967"/>
    <cellStyle name="_伝送_5_02 Del E Webb Medical Plaza 2 4" xfId="5968"/>
    <cellStyle name="_伝送_5_02 Del E Webb Medical Plaza 3" xfId="5969"/>
    <cellStyle name="_伝送_5_02 Del E Webb Medical Plaza 4" xfId="5970"/>
    <cellStyle name="_伝送_5_02 Del E Webb Medical Plaza 5" xfId="5971"/>
    <cellStyle name="_伝送_5_15 Hawaiian Village PPA" xfId="1905"/>
    <cellStyle name="_伝送_5_15 Hawaiian Village PPA 2" xfId="1906"/>
    <cellStyle name="_伝送_5_15 Hawaiian Village PPA 2 2" xfId="5972"/>
    <cellStyle name="_伝送_5_15 Hawaiian Village PPA 2 3" xfId="5973"/>
    <cellStyle name="_伝送_5_15 Hawaiian Village PPA 2 4" xfId="5974"/>
    <cellStyle name="_伝送_5_15 Hawaiian Village PPA 3" xfId="5975"/>
    <cellStyle name="_伝送_5_15 Hawaiian Village PPA 4" xfId="5976"/>
    <cellStyle name="_伝送_5_15 Hawaiian Village PPA 5" xfId="5977"/>
    <cellStyle name="_伝送_5_Exhibit B" xfId="1907"/>
    <cellStyle name="_伝送_5_Exhibit B 2" xfId="1908"/>
    <cellStyle name="_伝送_5_Exhibit B 2 2" xfId="5978"/>
    <cellStyle name="_伝送_5_Exhibit B 2 3" xfId="5979"/>
    <cellStyle name="_伝送_5_Exhibit B 2 4" xfId="5980"/>
    <cellStyle name="_伝送_5_Exhibit B 3" xfId="5981"/>
    <cellStyle name="_伝送_5_Exhibit B 4" xfId="5982"/>
    <cellStyle name="_伝送_5_Exhibit B 5" xfId="5983"/>
    <cellStyle name="_伝送_6" xfId="1909"/>
    <cellStyle name="_伝送_6 2" xfId="5984"/>
    <cellStyle name="_伝送_6 3" xfId="5985"/>
    <cellStyle name="_伝送_6 4" xfId="5986"/>
    <cellStyle name="_伝送_6_02 Del E Webb Medical Plaza" xfId="1910"/>
    <cellStyle name="_伝送_6_02 Del E Webb Medical Plaza 2" xfId="1911"/>
    <cellStyle name="_伝送_6_02 Del E Webb Medical Plaza 2 2" xfId="5987"/>
    <cellStyle name="_伝送_6_02 Del E Webb Medical Plaza 2 3" xfId="5988"/>
    <cellStyle name="_伝送_6_02 Del E Webb Medical Plaza 2 4" xfId="5989"/>
    <cellStyle name="_伝送_6_02 Del E Webb Medical Plaza 3" xfId="5990"/>
    <cellStyle name="_伝送_6_02 Del E Webb Medical Plaza 4" xfId="5991"/>
    <cellStyle name="_伝送_6_02 Del E Webb Medical Plaza 5" xfId="5992"/>
    <cellStyle name="_伝送_6_15 Hawaiian Village PPA" xfId="1912"/>
    <cellStyle name="_伝送_6_15 Hawaiian Village PPA 2" xfId="1913"/>
    <cellStyle name="_伝送_6_15 Hawaiian Village PPA 2 2" xfId="5993"/>
    <cellStyle name="_伝送_6_15 Hawaiian Village PPA 2 3" xfId="5994"/>
    <cellStyle name="_伝送_6_15 Hawaiian Village PPA 2 4" xfId="5995"/>
    <cellStyle name="_伝送_6_15 Hawaiian Village PPA 3" xfId="5996"/>
    <cellStyle name="_伝送_6_15 Hawaiian Village PPA 4" xfId="5997"/>
    <cellStyle name="_伝送_6_15 Hawaiian Village PPA 5" xfId="5998"/>
    <cellStyle name="_伝送_6_Exhibit B" xfId="1914"/>
    <cellStyle name="_伝送_6_Exhibit B 2" xfId="1915"/>
    <cellStyle name="_伝送_6_Exhibit B 2 2" xfId="5999"/>
    <cellStyle name="_伝送_6_Exhibit B 2 3" xfId="6000"/>
    <cellStyle name="_伝送_6_Exhibit B 2 4" xfId="6001"/>
    <cellStyle name="_伝送_6_Exhibit B 3" xfId="6002"/>
    <cellStyle name="_伝送_6_Exhibit B 4" xfId="6003"/>
    <cellStyle name="_伝送_6_Exhibit B 5" xfId="6004"/>
    <cellStyle name="_伝送_7" xfId="1916"/>
    <cellStyle name="_伝送_7 2" xfId="6005"/>
    <cellStyle name="_伝送_7 3" xfId="6006"/>
    <cellStyle name="_伝送_7 4" xfId="6007"/>
    <cellStyle name="_伝送_7_Vectant 3-13-02" xfId="1917"/>
    <cellStyle name="_伝送_7_Vectant 3-13-02 2" xfId="6008"/>
    <cellStyle name="_伝送_7_Vectant 3-13-02 3" xfId="6009"/>
    <cellStyle name="_伝送_7_Vectant 3-13-02 4" xfId="6010"/>
    <cellStyle name="_伝送_8" xfId="1918"/>
    <cellStyle name="_伝送_8 2" xfId="6011"/>
    <cellStyle name="_伝送_8 3" xfId="6012"/>
    <cellStyle name="_伝送_8 4" xfId="6013"/>
    <cellStyle name="_営業２部" xfId="1919"/>
    <cellStyle name="_営業２部 2" xfId="6014"/>
    <cellStyle name="_営業２部 3" xfId="6015"/>
    <cellStyle name="_営業２部 4" xfId="6016"/>
    <cellStyle name="_営業２部_02 Del E Webb Medical Plaza" xfId="1920"/>
    <cellStyle name="_営業２部_02 Del E Webb Medical Plaza 2" xfId="1921"/>
    <cellStyle name="_営業２部_02 Del E Webb Medical Plaza 2 2" xfId="6017"/>
    <cellStyle name="_営業２部_02 Del E Webb Medical Plaza 2 3" xfId="6018"/>
    <cellStyle name="_営業２部_02 Del E Webb Medical Plaza 2 4" xfId="6019"/>
    <cellStyle name="_営業２部_02 Del E Webb Medical Plaza 3" xfId="6020"/>
    <cellStyle name="_営業２部_02 Del E Webb Medical Plaza 4" xfId="6021"/>
    <cellStyle name="_営業２部_02 Del E Webb Medical Plaza 5" xfId="6022"/>
    <cellStyle name="_営業２部_15 Hawaiian Village PPA" xfId="1922"/>
    <cellStyle name="_営業２部_15 Hawaiian Village PPA 2" xfId="1923"/>
    <cellStyle name="_営業２部_15 Hawaiian Village PPA 2 2" xfId="6023"/>
    <cellStyle name="_営業２部_15 Hawaiian Village PPA 2 3" xfId="6024"/>
    <cellStyle name="_営業２部_15 Hawaiian Village PPA 2 4" xfId="6025"/>
    <cellStyle name="_営業２部_15 Hawaiian Village PPA 3" xfId="6026"/>
    <cellStyle name="_営業２部_15 Hawaiian Village PPA 4" xfId="6027"/>
    <cellStyle name="_営業２部_15 Hawaiian Village PPA 5" xfId="6028"/>
    <cellStyle name="_営業２部_Exhibit B" xfId="1924"/>
    <cellStyle name="_営業２部_Exhibit B 2" xfId="1925"/>
    <cellStyle name="_営業２部_Exhibit B 2 2" xfId="6029"/>
    <cellStyle name="_営業２部_Exhibit B 2 3" xfId="6030"/>
    <cellStyle name="_営業２部_Exhibit B 2 4" xfId="6031"/>
    <cellStyle name="_営業２部_Exhibit B 3" xfId="6032"/>
    <cellStyle name="_営業２部_Exhibit B 4" xfId="6033"/>
    <cellStyle name="_営業２部_Exhibit B 5" xfId="6034"/>
    <cellStyle name="_営業一部" xfId="1926"/>
    <cellStyle name="_営業一部 2" xfId="6035"/>
    <cellStyle name="_営業一部 3" xfId="6036"/>
    <cellStyle name="_営業一部 4" xfId="6037"/>
    <cellStyle name="_営業一部_02 Del E Webb Medical Plaza" xfId="1927"/>
    <cellStyle name="_営業一部_02 Del E Webb Medical Plaza 2" xfId="1928"/>
    <cellStyle name="_営業一部_02 Del E Webb Medical Plaza 2 2" xfId="6038"/>
    <cellStyle name="_営業一部_02 Del E Webb Medical Plaza 2 3" xfId="6039"/>
    <cellStyle name="_営業一部_02 Del E Webb Medical Plaza 2 4" xfId="6040"/>
    <cellStyle name="_営業一部_02 Del E Webb Medical Plaza 3" xfId="6041"/>
    <cellStyle name="_営業一部_02 Del E Webb Medical Plaza 4" xfId="6042"/>
    <cellStyle name="_営業一部_02 Del E Webb Medical Plaza 5" xfId="6043"/>
    <cellStyle name="_営業一部_1" xfId="1929"/>
    <cellStyle name="_営業一部_1 2" xfId="6044"/>
    <cellStyle name="_営業一部_1 3" xfId="6045"/>
    <cellStyle name="_営業一部_1 4" xfId="6046"/>
    <cellStyle name="_営業一部_1_02 Del E Webb Medical Plaza" xfId="1930"/>
    <cellStyle name="_営業一部_1_02 Del E Webb Medical Plaza 2" xfId="1931"/>
    <cellStyle name="_営業一部_1_02 Del E Webb Medical Plaza 2 2" xfId="6047"/>
    <cellStyle name="_営業一部_1_02 Del E Webb Medical Plaza 2 3" xfId="6048"/>
    <cellStyle name="_営業一部_1_02 Del E Webb Medical Plaza 2 4" xfId="6049"/>
    <cellStyle name="_営業一部_1_02 Del E Webb Medical Plaza 3" xfId="6050"/>
    <cellStyle name="_営業一部_1_02 Del E Webb Medical Plaza 4" xfId="6051"/>
    <cellStyle name="_営業一部_1_02 Del E Webb Medical Plaza 5" xfId="6052"/>
    <cellStyle name="_営業一部_1_15 Hawaiian Village PPA" xfId="1932"/>
    <cellStyle name="_営業一部_1_15 Hawaiian Village PPA 2" xfId="1933"/>
    <cellStyle name="_営業一部_1_15 Hawaiian Village PPA 2 2" xfId="6053"/>
    <cellStyle name="_営業一部_1_15 Hawaiian Village PPA 2 3" xfId="6054"/>
    <cellStyle name="_営業一部_1_15 Hawaiian Village PPA 2 4" xfId="6055"/>
    <cellStyle name="_営業一部_1_15 Hawaiian Village PPA 3" xfId="6056"/>
    <cellStyle name="_営業一部_1_15 Hawaiian Village PPA 4" xfId="6057"/>
    <cellStyle name="_営業一部_1_15 Hawaiian Village PPA 5" xfId="6058"/>
    <cellStyle name="_営業一部_1_Exhibit B" xfId="1934"/>
    <cellStyle name="_営業一部_1_Exhibit B 2" xfId="1935"/>
    <cellStyle name="_営業一部_1_Exhibit B 2 2" xfId="6059"/>
    <cellStyle name="_営業一部_1_Exhibit B 2 3" xfId="6060"/>
    <cellStyle name="_営業一部_1_Exhibit B 2 4" xfId="6061"/>
    <cellStyle name="_営業一部_1_Exhibit B 3" xfId="6062"/>
    <cellStyle name="_営業一部_1_Exhibit B 4" xfId="6063"/>
    <cellStyle name="_営業一部_1_Exhibit B 5" xfId="6064"/>
    <cellStyle name="_営業一部_15 Hawaiian Village PPA" xfId="1936"/>
    <cellStyle name="_営業一部_15 Hawaiian Village PPA 2" xfId="1937"/>
    <cellStyle name="_営業一部_15 Hawaiian Village PPA 2 2" xfId="6065"/>
    <cellStyle name="_営業一部_15 Hawaiian Village PPA 2 3" xfId="6066"/>
    <cellStyle name="_営業一部_15 Hawaiian Village PPA 2 4" xfId="6067"/>
    <cellStyle name="_営業一部_15 Hawaiian Village PPA 3" xfId="6068"/>
    <cellStyle name="_営業一部_15 Hawaiian Village PPA 4" xfId="6069"/>
    <cellStyle name="_営業一部_15 Hawaiian Village PPA 5" xfId="6070"/>
    <cellStyle name="_営業一部_2" xfId="1938"/>
    <cellStyle name="_営業一部_2_15 Hawaiian Village PPA" xfId="1939"/>
    <cellStyle name="_営業一部_2_Exhibit B" xfId="1940"/>
    <cellStyle name="_営業一部_3" xfId="1941"/>
    <cellStyle name="_営業一部_3 2" xfId="6071"/>
    <cellStyle name="_営業一部_3 3" xfId="6072"/>
    <cellStyle name="_営業一部_3 4" xfId="6073"/>
    <cellStyle name="_営業一部_3_02 Del E Webb Medical Plaza" xfId="1942"/>
    <cellStyle name="_営業一部_3_02 Del E Webb Medical Plaza 2" xfId="1943"/>
    <cellStyle name="_営業一部_3_02 Del E Webb Medical Plaza 2 2" xfId="6074"/>
    <cellStyle name="_営業一部_3_02 Del E Webb Medical Plaza 2 3" xfId="6075"/>
    <cellStyle name="_営業一部_3_02 Del E Webb Medical Plaza 2 4" xfId="6076"/>
    <cellStyle name="_営業一部_3_02 Del E Webb Medical Plaza 3" xfId="6077"/>
    <cellStyle name="_営業一部_3_02 Del E Webb Medical Plaza 4" xfId="6078"/>
    <cellStyle name="_営業一部_3_02 Del E Webb Medical Plaza 5" xfId="6079"/>
    <cellStyle name="_営業一部_3_15 Hawaiian Village PPA" xfId="1944"/>
    <cellStyle name="_営業一部_3_15 Hawaiian Village PPA 2" xfId="1945"/>
    <cellStyle name="_営業一部_3_15 Hawaiian Village PPA 2 2" xfId="6080"/>
    <cellStyle name="_営業一部_3_15 Hawaiian Village PPA 2 3" xfId="6081"/>
    <cellStyle name="_営業一部_3_15 Hawaiian Village PPA 2 4" xfId="6082"/>
    <cellStyle name="_営業一部_3_15 Hawaiian Village PPA 3" xfId="6083"/>
    <cellStyle name="_営業一部_3_15 Hawaiian Village PPA 4" xfId="6084"/>
    <cellStyle name="_営業一部_3_15 Hawaiian Village PPA 5" xfId="6085"/>
    <cellStyle name="_営業一部_3_Exhibit B" xfId="1946"/>
    <cellStyle name="_営業一部_3_Exhibit B 2" xfId="1947"/>
    <cellStyle name="_営業一部_3_Exhibit B 2 2" xfId="6086"/>
    <cellStyle name="_営業一部_3_Exhibit B 2 3" xfId="6087"/>
    <cellStyle name="_営業一部_3_Exhibit B 2 4" xfId="6088"/>
    <cellStyle name="_営業一部_3_Exhibit B 3" xfId="6089"/>
    <cellStyle name="_営業一部_3_Exhibit B 4" xfId="6090"/>
    <cellStyle name="_営業一部_3_Exhibit B 5" xfId="6091"/>
    <cellStyle name="_営業一部_4" xfId="1948"/>
    <cellStyle name="_営業一部_4 2" xfId="6092"/>
    <cellStyle name="_営業一部_4 3" xfId="6093"/>
    <cellStyle name="_営業一部_4 4" xfId="6094"/>
    <cellStyle name="_営業一部_5" xfId="1949"/>
    <cellStyle name="_営業一部_5 2" xfId="6095"/>
    <cellStyle name="_営業一部_5 3" xfId="6096"/>
    <cellStyle name="_営業一部_5 4" xfId="6097"/>
    <cellStyle name="_営業一部_5_02 Del E Webb Medical Plaza" xfId="1950"/>
    <cellStyle name="_営業一部_5_02 Del E Webb Medical Plaza 2" xfId="6098"/>
    <cellStyle name="_営業一部_5_02 Del E Webb Medical Plaza 3" xfId="6099"/>
    <cellStyle name="_営業一部_5_02 Del E Webb Medical Plaza 4" xfId="6100"/>
    <cellStyle name="_営業一部_5_15 Hawaiian Village PPA" xfId="1951"/>
    <cellStyle name="_営業一部_5_15 Hawaiian Village PPA 2" xfId="6101"/>
    <cellStyle name="_営業一部_5_15 Hawaiian Village PPA 3" xfId="6102"/>
    <cellStyle name="_営業一部_5_15 Hawaiian Village PPA 4" xfId="6103"/>
    <cellStyle name="_営業一部_5_Exhibit B" xfId="1952"/>
    <cellStyle name="_営業一部_5_Exhibit B 2" xfId="6104"/>
    <cellStyle name="_営業一部_5_Exhibit B 3" xfId="6105"/>
    <cellStyle name="_営業一部_5_Exhibit B 4" xfId="6106"/>
    <cellStyle name="_営業一部_6" xfId="1953"/>
    <cellStyle name="_営業一部_6 2" xfId="6107"/>
    <cellStyle name="_営業一部_6 3" xfId="6108"/>
    <cellStyle name="_営業一部_6 4" xfId="6109"/>
    <cellStyle name="_営業一部_7" xfId="1954"/>
    <cellStyle name="_営業一部_7 2" xfId="6110"/>
    <cellStyle name="_営業一部_7 3" xfId="6111"/>
    <cellStyle name="_営業一部_7 4" xfId="6112"/>
    <cellStyle name="_営業一部_7_02 Del E Webb Medical Plaza" xfId="1955"/>
    <cellStyle name="_営業一部_7_02 Del E Webb Medical Plaza 2" xfId="1956"/>
    <cellStyle name="_営業一部_7_02 Del E Webb Medical Plaza 2 2" xfId="6113"/>
    <cellStyle name="_営業一部_7_02 Del E Webb Medical Plaza 2 3" xfId="6114"/>
    <cellStyle name="_営業一部_7_02 Del E Webb Medical Plaza 2 4" xfId="6115"/>
    <cellStyle name="_営業一部_7_02 Del E Webb Medical Plaza 3" xfId="6116"/>
    <cellStyle name="_営業一部_7_02 Del E Webb Medical Plaza 4" xfId="6117"/>
    <cellStyle name="_営業一部_7_02 Del E Webb Medical Plaza 5" xfId="6118"/>
    <cellStyle name="_営業一部_7_15 Hawaiian Village PPA" xfId="1957"/>
    <cellStyle name="_営業一部_7_15 Hawaiian Village PPA 2" xfId="1958"/>
    <cellStyle name="_営業一部_7_15 Hawaiian Village PPA 2 2" xfId="6119"/>
    <cellStyle name="_営業一部_7_15 Hawaiian Village PPA 2 3" xfId="6120"/>
    <cellStyle name="_営業一部_7_15 Hawaiian Village PPA 2 4" xfId="6121"/>
    <cellStyle name="_営業一部_7_15 Hawaiian Village PPA 3" xfId="6122"/>
    <cellStyle name="_営業一部_7_15 Hawaiian Village PPA 4" xfId="6123"/>
    <cellStyle name="_営業一部_7_15 Hawaiian Village PPA 5" xfId="6124"/>
    <cellStyle name="_営業一部_7_Exhibit B" xfId="1959"/>
    <cellStyle name="_営業一部_7_Exhibit B 2" xfId="1960"/>
    <cellStyle name="_営業一部_7_Exhibit B 2 2" xfId="6125"/>
    <cellStyle name="_営業一部_7_Exhibit B 2 3" xfId="6126"/>
    <cellStyle name="_営業一部_7_Exhibit B 2 4" xfId="6127"/>
    <cellStyle name="_営業一部_7_Exhibit B 3" xfId="6128"/>
    <cellStyle name="_営業一部_7_Exhibit B 4" xfId="6129"/>
    <cellStyle name="_営業一部_7_Exhibit B 5" xfId="6130"/>
    <cellStyle name="_営業一部_8" xfId="1961"/>
    <cellStyle name="_営業一部_8 2" xfId="6131"/>
    <cellStyle name="_営業一部_8 3" xfId="6132"/>
    <cellStyle name="_営業一部_8 4" xfId="6133"/>
    <cellStyle name="_営業一部_8_Vectant 3-13-02" xfId="1962"/>
    <cellStyle name="_営業一部_8_Vectant 3-13-02 2" xfId="6134"/>
    <cellStyle name="_営業一部_8_Vectant 3-13-02 3" xfId="6135"/>
    <cellStyle name="_営業一部_8_Vectant 3-13-02 4" xfId="6136"/>
    <cellStyle name="_営業一部_Exhibit B" xfId="1963"/>
    <cellStyle name="_営業一部_Exhibit B 2" xfId="1964"/>
    <cellStyle name="_営業一部_Exhibit B 2 2" xfId="6137"/>
    <cellStyle name="_営業一部_Exhibit B 2 3" xfId="6138"/>
    <cellStyle name="_営業一部_Exhibit B 2 4" xfId="6139"/>
    <cellStyle name="_営業一部_Exhibit B 3" xfId="6140"/>
    <cellStyle name="_営業一部_Exhibit B 4" xfId="6141"/>
    <cellStyle name="_営業一部_Exhibit B 5" xfId="6142"/>
    <cellStyle name="_営業予算３０７" xfId="1965"/>
    <cellStyle name="_営業予算３０７ 2" xfId="6143"/>
    <cellStyle name="_営業予算３０７ 3" xfId="6144"/>
    <cellStyle name="_営業予算３０７ 4" xfId="6145"/>
    <cellStyle name="_営業予算３０７_1" xfId="1966"/>
    <cellStyle name="_営業予算３０７_1_15 Hawaiian Village PPA" xfId="1967"/>
    <cellStyle name="_営業予算３０７_1_Exhibit B" xfId="1968"/>
    <cellStyle name="_営業予算３０７_2" xfId="1969"/>
    <cellStyle name="_営業予算３０７_2 2" xfId="6146"/>
    <cellStyle name="_営業予算３０７_2 3" xfId="6147"/>
    <cellStyle name="_営業予算３０７_2 4" xfId="6148"/>
    <cellStyle name="_営業予算３０７_3" xfId="1970"/>
    <cellStyle name="_営業予算３０７_3 2" xfId="6149"/>
    <cellStyle name="_営業予算３０７_3 3" xfId="6150"/>
    <cellStyle name="_営業予算３０７_3 4" xfId="6151"/>
    <cellStyle name="_営業予算３０７_4" xfId="1971"/>
    <cellStyle name="_営業予算３０７_4 2" xfId="6152"/>
    <cellStyle name="_営業予算３０７_4 3" xfId="6153"/>
    <cellStyle name="_営業予算３０７_4 4" xfId="6154"/>
    <cellStyle name="_営業予算３０７_4_02 Del E Webb Medical Plaza" xfId="1972"/>
    <cellStyle name="_営業予算３０７_4_02 Del E Webb Medical Plaza 2" xfId="1973"/>
    <cellStyle name="_営業予算３０７_4_02 Del E Webb Medical Plaza 2 2" xfId="6155"/>
    <cellStyle name="_営業予算３０７_4_02 Del E Webb Medical Plaza 2 3" xfId="6156"/>
    <cellStyle name="_営業予算３０７_4_02 Del E Webb Medical Plaza 2 4" xfId="6157"/>
    <cellStyle name="_営業予算３０７_4_02 Del E Webb Medical Plaza 3" xfId="6158"/>
    <cellStyle name="_営業予算３０７_4_02 Del E Webb Medical Plaza 4" xfId="6159"/>
    <cellStyle name="_営業予算３０７_4_02 Del E Webb Medical Plaza 5" xfId="6160"/>
    <cellStyle name="_営業予算３０７_4_15 Hawaiian Village PPA" xfId="1974"/>
    <cellStyle name="_営業予算３０７_4_15 Hawaiian Village PPA 2" xfId="1975"/>
    <cellStyle name="_営業予算３０７_4_15 Hawaiian Village PPA 2 2" xfId="6161"/>
    <cellStyle name="_営業予算３０７_4_15 Hawaiian Village PPA 2 3" xfId="6162"/>
    <cellStyle name="_営業予算３０７_4_15 Hawaiian Village PPA 2 4" xfId="6163"/>
    <cellStyle name="_営業予算３０７_4_15 Hawaiian Village PPA 3" xfId="6164"/>
    <cellStyle name="_営業予算３０７_4_15 Hawaiian Village PPA 4" xfId="6165"/>
    <cellStyle name="_営業予算３０７_4_15 Hawaiian Village PPA 5" xfId="6166"/>
    <cellStyle name="_営業予算３０７_4_Exhibit B" xfId="1976"/>
    <cellStyle name="_営業予算３０７_4_Exhibit B 2" xfId="1977"/>
    <cellStyle name="_営業予算３０７_4_Exhibit B 2 2" xfId="6167"/>
    <cellStyle name="_営業予算３０７_4_Exhibit B 2 3" xfId="6168"/>
    <cellStyle name="_営業予算３０７_4_Exhibit B 2 4" xfId="6169"/>
    <cellStyle name="_営業予算３０７_4_Exhibit B 3" xfId="6170"/>
    <cellStyle name="_営業予算３０７_4_Exhibit B 4" xfId="6171"/>
    <cellStyle name="_営業予算３０７_4_Exhibit B 5" xfId="6172"/>
    <cellStyle name="_営業予算３０７_5" xfId="1978"/>
    <cellStyle name="_営業予算３０７_5 2" xfId="6173"/>
    <cellStyle name="_営業予算３０７_5 3" xfId="6174"/>
    <cellStyle name="_営業予算３０７_5 4" xfId="6175"/>
    <cellStyle name="_営業予算３０７_5_02 Del E Webb Medical Plaza" xfId="1979"/>
    <cellStyle name="_営業予算３０７_5_02 Del E Webb Medical Plaza 2" xfId="1980"/>
    <cellStyle name="_営業予算３０７_5_02 Del E Webb Medical Plaza 2 2" xfId="6176"/>
    <cellStyle name="_営業予算３０７_5_02 Del E Webb Medical Plaza 2 3" xfId="6177"/>
    <cellStyle name="_営業予算３０７_5_02 Del E Webb Medical Plaza 2 4" xfId="6178"/>
    <cellStyle name="_営業予算３０７_5_02 Del E Webb Medical Plaza 3" xfId="6179"/>
    <cellStyle name="_営業予算３０７_5_02 Del E Webb Medical Plaza 4" xfId="6180"/>
    <cellStyle name="_営業予算３０７_5_02 Del E Webb Medical Plaza 5" xfId="6181"/>
    <cellStyle name="_営業予算３０７_5_15 Hawaiian Village PPA" xfId="1981"/>
    <cellStyle name="_営業予算３０７_5_15 Hawaiian Village PPA 2" xfId="1982"/>
    <cellStyle name="_営業予算３０７_5_15 Hawaiian Village PPA 2 2" xfId="6182"/>
    <cellStyle name="_営業予算３０７_5_15 Hawaiian Village PPA 2 3" xfId="6183"/>
    <cellStyle name="_営業予算３０７_5_15 Hawaiian Village PPA 2 4" xfId="6184"/>
    <cellStyle name="_営業予算３０７_5_15 Hawaiian Village PPA 3" xfId="6185"/>
    <cellStyle name="_営業予算３０７_5_15 Hawaiian Village PPA 4" xfId="6186"/>
    <cellStyle name="_営業予算３０７_5_15 Hawaiian Village PPA 5" xfId="6187"/>
    <cellStyle name="_営業予算３０７_5_Exhibit B" xfId="1983"/>
    <cellStyle name="_営業予算３０７_5_Exhibit B 2" xfId="1984"/>
    <cellStyle name="_営業予算３０７_5_Exhibit B 2 2" xfId="6188"/>
    <cellStyle name="_営業予算３０７_5_Exhibit B 2 3" xfId="6189"/>
    <cellStyle name="_営業予算３０７_5_Exhibit B 2 4" xfId="6190"/>
    <cellStyle name="_営業予算３０７_5_Exhibit B 3" xfId="6191"/>
    <cellStyle name="_営業予算３０７_5_Exhibit B 4" xfId="6192"/>
    <cellStyle name="_営業予算３０７_5_Exhibit B 5" xfId="6193"/>
    <cellStyle name="_営業予算３０７_6" xfId="1985"/>
    <cellStyle name="_営業予算３０７_6 2" xfId="6194"/>
    <cellStyle name="_営業予算３０７_6 3" xfId="6195"/>
    <cellStyle name="_営業予算３０７_6 4" xfId="6196"/>
    <cellStyle name="_営業予算３０７_6_02 Del E Webb Medical Plaza" xfId="1986"/>
    <cellStyle name="_営業予算３０７_6_02 Del E Webb Medical Plaza 2" xfId="6197"/>
    <cellStyle name="_営業予算３０７_6_02 Del E Webb Medical Plaza 3" xfId="6198"/>
    <cellStyle name="_営業予算３０７_6_02 Del E Webb Medical Plaza 4" xfId="6199"/>
    <cellStyle name="_営業予算３０７_6_15 Hawaiian Village PPA" xfId="1987"/>
    <cellStyle name="_営業予算３０７_6_15 Hawaiian Village PPA 2" xfId="6200"/>
    <cellStyle name="_営業予算３０７_6_15 Hawaiian Village PPA 3" xfId="6201"/>
    <cellStyle name="_営業予算３０７_6_15 Hawaiian Village PPA 4" xfId="6202"/>
    <cellStyle name="_営業予算３０７_6_Exhibit B" xfId="1988"/>
    <cellStyle name="_営業予算３０７_6_Exhibit B 2" xfId="6203"/>
    <cellStyle name="_営業予算３０７_6_Exhibit B 3" xfId="6204"/>
    <cellStyle name="_営業予算３０７_6_Exhibit B 4" xfId="6205"/>
    <cellStyle name="_営業予算３０７_7" xfId="1989"/>
    <cellStyle name="_営業予算３０７_7 2" xfId="6206"/>
    <cellStyle name="_営業予算３０７_7 3" xfId="6207"/>
    <cellStyle name="_営業予算３０７_7 4" xfId="6208"/>
    <cellStyle name="_営業予算３０７_8" xfId="1990"/>
    <cellStyle name="_営業予算３０７_8 2" xfId="6209"/>
    <cellStyle name="_営業予算３０７_8 3" xfId="6210"/>
    <cellStyle name="_営業予算３０７_8 4" xfId="6211"/>
    <cellStyle name="_営業予算３０７_8_02 Del E Webb Medical Plaza" xfId="1991"/>
    <cellStyle name="_営業予算３０７_8_02 Del E Webb Medical Plaza 2" xfId="1992"/>
    <cellStyle name="_営業予算３０７_8_02 Del E Webb Medical Plaza 2 2" xfId="6212"/>
    <cellStyle name="_営業予算３０７_8_02 Del E Webb Medical Plaza 2 3" xfId="6213"/>
    <cellStyle name="_営業予算３０７_8_02 Del E Webb Medical Plaza 2 4" xfId="6214"/>
    <cellStyle name="_営業予算３０７_8_02 Del E Webb Medical Plaza 3" xfId="6215"/>
    <cellStyle name="_営業予算３０７_8_02 Del E Webb Medical Plaza 4" xfId="6216"/>
    <cellStyle name="_営業予算３０７_8_02 Del E Webb Medical Plaza 5" xfId="6217"/>
    <cellStyle name="_営業予算３０７_8_15 Hawaiian Village PPA" xfId="1993"/>
    <cellStyle name="_営業予算３０７_8_15 Hawaiian Village PPA 2" xfId="1994"/>
    <cellStyle name="_営業予算３０７_8_15 Hawaiian Village PPA 2 2" xfId="6218"/>
    <cellStyle name="_営業予算３０７_8_15 Hawaiian Village PPA 2 3" xfId="6219"/>
    <cellStyle name="_営業予算３０７_8_15 Hawaiian Village PPA 2 4" xfId="6220"/>
    <cellStyle name="_営業予算３０７_8_15 Hawaiian Village PPA 3" xfId="6221"/>
    <cellStyle name="_営業予算３０７_8_15 Hawaiian Village PPA 4" xfId="6222"/>
    <cellStyle name="_営業予算３０７_8_15 Hawaiian Village PPA 5" xfId="6223"/>
    <cellStyle name="_営業予算３０７_8_Exhibit B" xfId="1995"/>
    <cellStyle name="_営業予算３０７_8_Exhibit B 2" xfId="1996"/>
    <cellStyle name="_営業予算３０７_8_Exhibit B 2 2" xfId="6224"/>
    <cellStyle name="_営業予算３０７_8_Exhibit B 2 3" xfId="6225"/>
    <cellStyle name="_営業予算３０７_8_Exhibit B 2 4" xfId="6226"/>
    <cellStyle name="_営業予算３０７_8_Exhibit B 3" xfId="6227"/>
    <cellStyle name="_営業予算３０７_8_Exhibit B 4" xfId="6228"/>
    <cellStyle name="_営業予算３０７_8_Exhibit B 5" xfId="6229"/>
    <cellStyle name="_営業予算３０７_Vectant 3-13-02" xfId="1997"/>
    <cellStyle name="_営業予算３０７_Vectant 3-13-02 2" xfId="6230"/>
    <cellStyle name="_営業予算３０７_Vectant 3-13-02 3" xfId="6231"/>
    <cellStyle name="_営業予算３０７_Vectant 3-13-02 4" xfId="6232"/>
    <cellStyle name="_幹部要約" xfId="1998"/>
    <cellStyle name="_幹部要約 2" xfId="6233"/>
    <cellStyle name="_幹部要約 3" xfId="6234"/>
    <cellStyle name="_幹部要約 4" xfId="6235"/>
    <cellStyle name="_管理本部" xfId="1999"/>
    <cellStyle name="_管理本部 2" xfId="6236"/>
    <cellStyle name="_管理本部 3" xfId="6237"/>
    <cellStyle name="_管理本部 4" xfId="6238"/>
    <cellStyle name="_管理本部_02 Del E Webb Medical Plaza" xfId="2000"/>
    <cellStyle name="_管理本部_02 Del E Webb Medical Plaza 2" xfId="6239"/>
    <cellStyle name="_管理本部_02 Del E Webb Medical Plaza 3" xfId="6240"/>
    <cellStyle name="_管理本部_02 Del E Webb Medical Plaza 4" xfId="6241"/>
    <cellStyle name="_管理本部_1" xfId="2001"/>
    <cellStyle name="_管理本部_1 2" xfId="6242"/>
    <cellStyle name="_管理本部_1 3" xfId="6243"/>
    <cellStyle name="_管理本部_1 4" xfId="6244"/>
    <cellStyle name="_管理本部_15 Hawaiian Village PPA" xfId="2002"/>
    <cellStyle name="_管理本部_15 Hawaiian Village PPA 2" xfId="6245"/>
    <cellStyle name="_管理本部_15 Hawaiian Village PPA 3" xfId="6246"/>
    <cellStyle name="_管理本部_15 Hawaiian Village PPA 4" xfId="6247"/>
    <cellStyle name="_管理本部_2" xfId="2003"/>
    <cellStyle name="_管理本部_2 2" xfId="6248"/>
    <cellStyle name="_管理本部_2 3" xfId="6249"/>
    <cellStyle name="_管理本部_2 4" xfId="6250"/>
    <cellStyle name="_管理本部_3" xfId="2004"/>
    <cellStyle name="_管理本部_3 2" xfId="6251"/>
    <cellStyle name="_管理本部_3 3" xfId="6252"/>
    <cellStyle name="_管理本部_3 4" xfId="6253"/>
    <cellStyle name="_管理本部_3_02 Del E Webb Medical Plaza" xfId="2005"/>
    <cellStyle name="_管理本部_3_02 Del E Webb Medical Plaza 2" xfId="2006"/>
    <cellStyle name="_管理本部_3_02 Del E Webb Medical Plaza 2 2" xfId="6254"/>
    <cellStyle name="_管理本部_3_02 Del E Webb Medical Plaza 2 3" xfId="6255"/>
    <cellStyle name="_管理本部_3_02 Del E Webb Medical Plaza 2 4" xfId="6256"/>
    <cellStyle name="_管理本部_3_02 Del E Webb Medical Plaza 3" xfId="6257"/>
    <cellStyle name="_管理本部_3_02 Del E Webb Medical Plaza 4" xfId="6258"/>
    <cellStyle name="_管理本部_3_02 Del E Webb Medical Plaza 5" xfId="6259"/>
    <cellStyle name="_管理本部_3_15 Hawaiian Village PPA" xfId="2007"/>
    <cellStyle name="_管理本部_3_15 Hawaiian Village PPA 2" xfId="2008"/>
    <cellStyle name="_管理本部_3_15 Hawaiian Village PPA 2 2" xfId="6260"/>
    <cellStyle name="_管理本部_3_15 Hawaiian Village PPA 2 3" xfId="6261"/>
    <cellStyle name="_管理本部_3_15 Hawaiian Village PPA 2 4" xfId="6262"/>
    <cellStyle name="_管理本部_3_15 Hawaiian Village PPA 3" xfId="6263"/>
    <cellStyle name="_管理本部_3_15 Hawaiian Village PPA 4" xfId="6264"/>
    <cellStyle name="_管理本部_3_15 Hawaiian Village PPA 5" xfId="6265"/>
    <cellStyle name="_管理本部_3_Exhibit B" xfId="2009"/>
    <cellStyle name="_管理本部_3_Exhibit B 2" xfId="2010"/>
    <cellStyle name="_管理本部_3_Exhibit B 2 2" xfId="6266"/>
    <cellStyle name="_管理本部_3_Exhibit B 2 3" xfId="6267"/>
    <cellStyle name="_管理本部_3_Exhibit B 2 4" xfId="6268"/>
    <cellStyle name="_管理本部_3_Exhibit B 3" xfId="6269"/>
    <cellStyle name="_管理本部_3_Exhibit B 4" xfId="6270"/>
    <cellStyle name="_管理本部_3_Exhibit B 5" xfId="6271"/>
    <cellStyle name="_管理本部_4" xfId="2011"/>
    <cellStyle name="_管理本部_4 2" xfId="6272"/>
    <cellStyle name="_管理本部_4 3" xfId="6273"/>
    <cellStyle name="_管理本部_4 4" xfId="6274"/>
    <cellStyle name="_管理本部_4_02 Del E Webb Medical Plaza" xfId="2012"/>
    <cellStyle name="_管理本部_4_02 Del E Webb Medical Plaza 2" xfId="2013"/>
    <cellStyle name="_管理本部_4_02 Del E Webb Medical Plaza 2 2" xfId="6275"/>
    <cellStyle name="_管理本部_4_02 Del E Webb Medical Plaza 2 3" xfId="6276"/>
    <cellStyle name="_管理本部_4_02 Del E Webb Medical Plaza 2 4" xfId="6277"/>
    <cellStyle name="_管理本部_4_02 Del E Webb Medical Plaza 3" xfId="6278"/>
    <cellStyle name="_管理本部_4_02 Del E Webb Medical Plaza 4" xfId="6279"/>
    <cellStyle name="_管理本部_4_02 Del E Webb Medical Plaza 5" xfId="6280"/>
    <cellStyle name="_管理本部_4_15 Hawaiian Village PPA" xfId="2014"/>
    <cellStyle name="_管理本部_4_15 Hawaiian Village PPA 2" xfId="2015"/>
    <cellStyle name="_管理本部_4_15 Hawaiian Village PPA 2 2" xfId="6281"/>
    <cellStyle name="_管理本部_4_15 Hawaiian Village PPA 2 3" xfId="6282"/>
    <cellStyle name="_管理本部_4_15 Hawaiian Village PPA 2 4" xfId="6283"/>
    <cellStyle name="_管理本部_4_15 Hawaiian Village PPA 3" xfId="6284"/>
    <cellStyle name="_管理本部_4_15 Hawaiian Village PPA 4" xfId="6285"/>
    <cellStyle name="_管理本部_4_15 Hawaiian Village PPA 5" xfId="6286"/>
    <cellStyle name="_管理本部_4_Exhibit B" xfId="2016"/>
    <cellStyle name="_管理本部_4_Exhibit B 2" xfId="2017"/>
    <cellStyle name="_管理本部_4_Exhibit B 2 2" xfId="6287"/>
    <cellStyle name="_管理本部_4_Exhibit B 2 3" xfId="6288"/>
    <cellStyle name="_管理本部_4_Exhibit B 2 4" xfId="6289"/>
    <cellStyle name="_管理本部_4_Exhibit B 3" xfId="6290"/>
    <cellStyle name="_管理本部_4_Exhibit B 4" xfId="6291"/>
    <cellStyle name="_管理本部_4_Exhibit B 5" xfId="6292"/>
    <cellStyle name="_管理本部_5" xfId="2018"/>
    <cellStyle name="_管理本部_5 2" xfId="6293"/>
    <cellStyle name="_管理本部_5 3" xfId="6294"/>
    <cellStyle name="_管理本部_5 4" xfId="6295"/>
    <cellStyle name="_管理本部_5_02 Del E Webb Medical Plaza" xfId="2019"/>
    <cellStyle name="_管理本部_5_02 Del E Webb Medical Plaza 2" xfId="2020"/>
    <cellStyle name="_管理本部_5_02 Del E Webb Medical Plaza 2 2" xfId="6296"/>
    <cellStyle name="_管理本部_5_02 Del E Webb Medical Plaza 2 3" xfId="6297"/>
    <cellStyle name="_管理本部_5_02 Del E Webb Medical Plaza 2 4" xfId="6298"/>
    <cellStyle name="_管理本部_5_02 Del E Webb Medical Plaza 3" xfId="6299"/>
    <cellStyle name="_管理本部_5_02 Del E Webb Medical Plaza 4" xfId="6300"/>
    <cellStyle name="_管理本部_5_02 Del E Webb Medical Plaza 5" xfId="6301"/>
    <cellStyle name="_管理本部_5_15 Hawaiian Village PPA" xfId="2021"/>
    <cellStyle name="_管理本部_5_15 Hawaiian Village PPA 2" xfId="2022"/>
    <cellStyle name="_管理本部_5_15 Hawaiian Village PPA 2 2" xfId="6302"/>
    <cellStyle name="_管理本部_5_15 Hawaiian Village PPA 2 3" xfId="6303"/>
    <cellStyle name="_管理本部_5_15 Hawaiian Village PPA 2 4" xfId="6304"/>
    <cellStyle name="_管理本部_5_15 Hawaiian Village PPA 3" xfId="6305"/>
    <cellStyle name="_管理本部_5_15 Hawaiian Village PPA 4" xfId="6306"/>
    <cellStyle name="_管理本部_5_15 Hawaiian Village PPA 5" xfId="6307"/>
    <cellStyle name="_管理本部_5_Exhibit B" xfId="2023"/>
    <cellStyle name="_管理本部_5_Exhibit B 2" xfId="2024"/>
    <cellStyle name="_管理本部_5_Exhibit B 2 2" xfId="6308"/>
    <cellStyle name="_管理本部_5_Exhibit B 2 3" xfId="6309"/>
    <cellStyle name="_管理本部_5_Exhibit B 2 4" xfId="6310"/>
    <cellStyle name="_管理本部_5_Exhibit B 3" xfId="6311"/>
    <cellStyle name="_管理本部_5_Exhibit B 4" xfId="6312"/>
    <cellStyle name="_管理本部_5_Exhibit B 5" xfId="6313"/>
    <cellStyle name="_管理本部_6" xfId="2025"/>
    <cellStyle name="_管理本部_6_15 Hawaiian Village PPA" xfId="2026"/>
    <cellStyle name="_管理本部_6_Exhibit B" xfId="2027"/>
    <cellStyle name="_管理本部_7" xfId="2028"/>
    <cellStyle name="_管理本部_7 2" xfId="6314"/>
    <cellStyle name="_管理本部_7 3" xfId="6315"/>
    <cellStyle name="_管理本部_7 4" xfId="6316"/>
    <cellStyle name="_管理本部_7_02 Del E Webb Medical Plaza" xfId="2029"/>
    <cellStyle name="_管理本部_7_02 Del E Webb Medical Plaza 2" xfId="2030"/>
    <cellStyle name="_管理本部_7_02 Del E Webb Medical Plaza 2 2" xfId="6317"/>
    <cellStyle name="_管理本部_7_02 Del E Webb Medical Plaza 2 3" xfId="6318"/>
    <cellStyle name="_管理本部_7_02 Del E Webb Medical Plaza 2 4" xfId="6319"/>
    <cellStyle name="_管理本部_7_02 Del E Webb Medical Plaza 3" xfId="6320"/>
    <cellStyle name="_管理本部_7_02 Del E Webb Medical Plaza 4" xfId="6321"/>
    <cellStyle name="_管理本部_7_02 Del E Webb Medical Plaza 5" xfId="6322"/>
    <cellStyle name="_管理本部_7_15 Hawaiian Village PPA" xfId="2031"/>
    <cellStyle name="_管理本部_7_15 Hawaiian Village PPA 2" xfId="2032"/>
    <cellStyle name="_管理本部_7_15 Hawaiian Village PPA 2 2" xfId="6323"/>
    <cellStyle name="_管理本部_7_15 Hawaiian Village PPA 2 3" xfId="6324"/>
    <cellStyle name="_管理本部_7_15 Hawaiian Village PPA 2 4" xfId="6325"/>
    <cellStyle name="_管理本部_7_15 Hawaiian Village PPA 3" xfId="6326"/>
    <cellStyle name="_管理本部_7_15 Hawaiian Village PPA 4" xfId="6327"/>
    <cellStyle name="_管理本部_7_15 Hawaiian Village PPA 5" xfId="6328"/>
    <cellStyle name="_管理本部_7_Exhibit B" xfId="2033"/>
    <cellStyle name="_管理本部_7_Exhibit B 2" xfId="2034"/>
    <cellStyle name="_管理本部_7_Exhibit B 2 2" xfId="6329"/>
    <cellStyle name="_管理本部_7_Exhibit B 2 3" xfId="6330"/>
    <cellStyle name="_管理本部_7_Exhibit B 2 4" xfId="6331"/>
    <cellStyle name="_管理本部_7_Exhibit B 3" xfId="6332"/>
    <cellStyle name="_管理本部_7_Exhibit B 4" xfId="6333"/>
    <cellStyle name="_管理本部_7_Exhibit B 5" xfId="6334"/>
    <cellStyle name="_管理本部_8" xfId="2035"/>
    <cellStyle name="_管理本部_8 2" xfId="6335"/>
    <cellStyle name="_管理本部_8 3" xfId="6336"/>
    <cellStyle name="_管理本部_8 4" xfId="6337"/>
    <cellStyle name="_管理本部_8_Vectant 3-13-02" xfId="2036"/>
    <cellStyle name="_管理本部_8_Vectant 3-13-02 2" xfId="6338"/>
    <cellStyle name="_管理本部_8_Vectant 3-13-02 3" xfId="6339"/>
    <cellStyle name="_管理本部_8_Vectant 3-13-02 4" xfId="6340"/>
    <cellStyle name="_管理本部_9" xfId="2037"/>
    <cellStyle name="_管理本部_9 2" xfId="6341"/>
    <cellStyle name="_管理本部_9 3" xfId="6342"/>
    <cellStyle name="_管理本部_9 4" xfId="6343"/>
    <cellStyle name="_管理本部_Exhibit B" xfId="2038"/>
    <cellStyle name="_管理本部_Exhibit B 2" xfId="6344"/>
    <cellStyle name="_管理本部_Exhibit B 3" xfId="6345"/>
    <cellStyle name="_管理本部_Exhibit B 4" xfId="6346"/>
    <cellStyle name="_経費合計" xfId="2039"/>
    <cellStyle name="_経費合計 2" xfId="6347"/>
    <cellStyle name="_経費合計 3" xfId="6348"/>
    <cellStyle name="_経費合計 4" xfId="6349"/>
    <cellStyle name="_線路" xfId="2040"/>
    <cellStyle name="_線路 2" xfId="6350"/>
    <cellStyle name="_線路 3" xfId="6351"/>
    <cellStyle name="_線路 4" xfId="6352"/>
    <cellStyle name="_線路_1" xfId="2041"/>
    <cellStyle name="_線路_1_15 Hawaiian Village PPA" xfId="2042"/>
    <cellStyle name="_線路_1_Exhibit B" xfId="2043"/>
    <cellStyle name="_線路_2" xfId="2044"/>
    <cellStyle name="_線路_2 2" xfId="6353"/>
    <cellStyle name="_線路_2 3" xfId="6354"/>
    <cellStyle name="_線路_2 4" xfId="6355"/>
    <cellStyle name="_線路_2_02 Del E Webb Medical Plaza" xfId="2045"/>
    <cellStyle name="_線路_2_02 Del E Webb Medical Plaza 2" xfId="2046"/>
    <cellStyle name="_線路_2_02 Del E Webb Medical Plaza 2 2" xfId="6356"/>
    <cellStyle name="_線路_2_02 Del E Webb Medical Plaza 2 3" xfId="6357"/>
    <cellStyle name="_線路_2_02 Del E Webb Medical Plaza 2 4" xfId="6358"/>
    <cellStyle name="_線路_2_02 Del E Webb Medical Plaza 3" xfId="6359"/>
    <cellStyle name="_線路_2_02 Del E Webb Medical Plaza 4" xfId="6360"/>
    <cellStyle name="_線路_2_02 Del E Webb Medical Plaza 5" xfId="6361"/>
    <cellStyle name="_線路_2_15 Hawaiian Village PPA" xfId="2047"/>
    <cellStyle name="_線路_2_15 Hawaiian Village PPA 2" xfId="2048"/>
    <cellStyle name="_線路_2_15 Hawaiian Village PPA 2 2" xfId="6362"/>
    <cellStyle name="_線路_2_15 Hawaiian Village PPA 2 3" xfId="6363"/>
    <cellStyle name="_線路_2_15 Hawaiian Village PPA 2 4" xfId="6364"/>
    <cellStyle name="_線路_2_15 Hawaiian Village PPA 3" xfId="6365"/>
    <cellStyle name="_線路_2_15 Hawaiian Village PPA 4" xfId="6366"/>
    <cellStyle name="_線路_2_15 Hawaiian Village PPA 5" xfId="6367"/>
    <cellStyle name="_線路_2_Exhibit B" xfId="2049"/>
    <cellStyle name="_線路_2_Exhibit B 2" xfId="2050"/>
    <cellStyle name="_線路_2_Exhibit B 2 2" xfId="6368"/>
    <cellStyle name="_線路_2_Exhibit B 2 3" xfId="6369"/>
    <cellStyle name="_線路_2_Exhibit B 2 4" xfId="6370"/>
    <cellStyle name="_線路_2_Exhibit B 3" xfId="6371"/>
    <cellStyle name="_線路_2_Exhibit B 4" xfId="6372"/>
    <cellStyle name="_線路_2_Exhibit B 5" xfId="6373"/>
    <cellStyle name="_線路_3" xfId="2051"/>
    <cellStyle name="_線路_3 2" xfId="6374"/>
    <cellStyle name="_線路_3 3" xfId="6375"/>
    <cellStyle name="_線路_3 4" xfId="6376"/>
    <cellStyle name="_線路_3_02 Del E Webb Medical Plaza" xfId="2052"/>
    <cellStyle name="_線路_3_02 Del E Webb Medical Plaza 2" xfId="2053"/>
    <cellStyle name="_線路_3_02 Del E Webb Medical Plaza 2 2" xfId="6377"/>
    <cellStyle name="_線路_3_02 Del E Webb Medical Plaza 2 3" xfId="6378"/>
    <cellStyle name="_線路_3_02 Del E Webb Medical Plaza 2 4" xfId="6379"/>
    <cellStyle name="_線路_3_02 Del E Webb Medical Plaza 3" xfId="6380"/>
    <cellStyle name="_線路_3_02 Del E Webb Medical Plaza 4" xfId="6381"/>
    <cellStyle name="_線路_3_02 Del E Webb Medical Plaza 5" xfId="6382"/>
    <cellStyle name="_線路_3_15 Hawaiian Village PPA" xfId="2054"/>
    <cellStyle name="_線路_3_15 Hawaiian Village PPA 2" xfId="2055"/>
    <cellStyle name="_線路_3_15 Hawaiian Village PPA 2 2" xfId="6383"/>
    <cellStyle name="_線路_3_15 Hawaiian Village PPA 2 3" xfId="6384"/>
    <cellStyle name="_線路_3_15 Hawaiian Village PPA 2 4" xfId="6385"/>
    <cellStyle name="_線路_3_15 Hawaiian Village PPA 3" xfId="6386"/>
    <cellStyle name="_線路_3_15 Hawaiian Village PPA 4" xfId="6387"/>
    <cellStyle name="_線路_3_15 Hawaiian Village PPA 5" xfId="6388"/>
    <cellStyle name="_線路_3_Exhibit B" xfId="2056"/>
    <cellStyle name="_線路_3_Exhibit B 2" xfId="2057"/>
    <cellStyle name="_線路_3_Exhibit B 2 2" xfId="6389"/>
    <cellStyle name="_線路_3_Exhibit B 2 3" xfId="6390"/>
    <cellStyle name="_線路_3_Exhibit B 2 4" xfId="6391"/>
    <cellStyle name="_線路_3_Exhibit B 3" xfId="6392"/>
    <cellStyle name="_線路_3_Exhibit B 4" xfId="6393"/>
    <cellStyle name="_線路_3_Exhibit B 5" xfId="6394"/>
    <cellStyle name="_線路_4" xfId="2058"/>
    <cellStyle name="_線路_4 2" xfId="6395"/>
    <cellStyle name="_線路_4 3" xfId="6396"/>
    <cellStyle name="_線路_4 4" xfId="6397"/>
    <cellStyle name="_線路_4_02 Del E Webb Medical Plaza" xfId="2059"/>
    <cellStyle name="_線路_4_02 Del E Webb Medical Plaza 2" xfId="6398"/>
    <cellStyle name="_線路_4_02 Del E Webb Medical Plaza 3" xfId="6399"/>
    <cellStyle name="_線路_4_02 Del E Webb Medical Plaza 4" xfId="6400"/>
    <cellStyle name="_線路_4_15 Hawaiian Village PPA" xfId="2060"/>
    <cellStyle name="_線路_4_15 Hawaiian Village PPA 2" xfId="6401"/>
    <cellStyle name="_線路_4_15 Hawaiian Village PPA 3" xfId="6402"/>
    <cellStyle name="_線路_4_15 Hawaiian Village PPA 4" xfId="6403"/>
    <cellStyle name="_線路_4_Exhibit B" xfId="2061"/>
    <cellStyle name="_線路_4_Exhibit B 2" xfId="6404"/>
    <cellStyle name="_線路_4_Exhibit B 3" xfId="6405"/>
    <cellStyle name="_線路_4_Exhibit B 4" xfId="6406"/>
    <cellStyle name="_線路_5" xfId="2062"/>
    <cellStyle name="_線路_5 2" xfId="6407"/>
    <cellStyle name="_線路_5 3" xfId="6408"/>
    <cellStyle name="_線路_5 4" xfId="6409"/>
    <cellStyle name="_線路_5_02 Del E Webb Medical Plaza" xfId="2063"/>
    <cellStyle name="_線路_5_02 Del E Webb Medical Plaza 2" xfId="2064"/>
    <cellStyle name="_線路_5_02 Del E Webb Medical Plaza 2 2" xfId="6410"/>
    <cellStyle name="_線路_5_02 Del E Webb Medical Plaza 2 3" xfId="6411"/>
    <cellStyle name="_線路_5_02 Del E Webb Medical Plaza 2 4" xfId="6412"/>
    <cellStyle name="_線路_5_02 Del E Webb Medical Plaza 3" xfId="6413"/>
    <cellStyle name="_線路_5_02 Del E Webb Medical Plaza 4" xfId="6414"/>
    <cellStyle name="_線路_5_02 Del E Webb Medical Plaza 5" xfId="6415"/>
    <cellStyle name="_線路_5_15 Hawaiian Village PPA" xfId="2065"/>
    <cellStyle name="_線路_5_15 Hawaiian Village PPA 2" xfId="2066"/>
    <cellStyle name="_線路_5_15 Hawaiian Village PPA 2 2" xfId="6416"/>
    <cellStyle name="_線路_5_15 Hawaiian Village PPA 2 3" xfId="6417"/>
    <cellStyle name="_線路_5_15 Hawaiian Village PPA 2 4" xfId="6418"/>
    <cellStyle name="_線路_5_15 Hawaiian Village PPA 3" xfId="6419"/>
    <cellStyle name="_線路_5_15 Hawaiian Village PPA 4" xfId="6420"/>
    <cellStyle name="_線路_5_15 Hawaiian Village PPA 5" xfId="6421"/>
    <cellStyle name="_線路_5_Exhibit B" xfId="2067"/>
    <cellStyle name="_線路_5_Exhibit B 2" xfId="2068"/>
    <cellStyle name="_線路_5_Exhibit B 2 2" xfId="6422"/>
    <cellStyle name="_線路_5_Exhibit B 2 3" xfId="6423"/>
    <cellStyle name="_線路_5_Exhibit B 2 4" xfId="6424"/>
    <cellStyle name="_線路_5_Exhibit B 3" xfId="6425"/>
    <cellStyle name="_線路_5_Exhibit B 4" xfId="6426"/>
    <cellStyle name="_線路_5_Exhibit B 5" xfId="6427"/>
    <cellStyle name="_線路_6" xfId="2069"/>
    <cellStyle name="_線路_6 2" xfId="6428"/>
    <cellStyle name="_線路_6 3" xfId="6429"/>
    <cellStyle name="_線路_6 4" xfId="6430"/>
    <cellStyle name="_線路_6_02 Del E Webb Medical Plaza" xfId="2070"/>
    <cellStyle name="_線路_6_02 Del E Webb Medical Plaza 2" xfId="2071"/>
    <cellStyle name="_線路_6_02 Del E Webb Medical Plaza 2 2" xfId="6431"/>
    <cellStyle name="_線路_6_02 Del E Webb Medical Plaza 2 3" xfId="6432"/>
    <cellStyle name="_線路_6_02 Del E Webb Medical Plaza 2 4" xfId="6433"/>
    <cellStyle name="_線路_6_02 Del E Webb Medical Plaza 3" xfId="6434"/>
    <cellStyle name="_線路_6_02 Del E Webb Medical Plaza 4" xfId="6435"/>
    <cellStyle name="_線路_6_02 Del E Webb Medical Plaza 5" xfId="6436"/>
    <cellStyle name="_線路_6_15 Hawaiian Village PPA" xfId="2072"/>
    <cellStyle name="_線路_6_15 Hawaiian Village PPA 2" xfId="2073"/>
    <cellStyle name="_線路_6_15 Hawaiian Village PPA 2 2" xfId="6437"/>
    <cellStyle name="_線路_6_15 Hawaiian Village PPA 2 3" xfId="6438"/>
    <cellStyle name="_線路_6_15 Hawaiian Village PPA 2 4" xfId="6439"/>
    <cellStyle name="_線路_6_15 Hawaiian Village PPA 3" xfId="6440"/>
    <cellStyle name="_線路_6_15 Hawaiian Village PPA 4" xfId="6441"/>
    <cellStyle name="_線路_6_15 Hawaiian Village PPA 5" xfId="6442"/>
    <cellStyle name="_線路_6_Exhibit B" xfId="2074"/>
    <cellStyle name="_線路_6_Exhibit B 2" xfId="2075"/>
    <cellStyle name="_線路_6_Exhibit B 2 2" xfId="6443"/>
    <cellStyle name="_線路_6_Exhibit B 2 3" xfId="6444"/>
    <cellStyle name="_線路_6_Exhibit B 2 4" xfId="6445"/>
    <cellStyle name="_線路_6_Exhibit B 3" xfId="6446"/>
    <cellStyle name="_線路_6_Exhibit B 4" xfId="6447"/>
    <cellStyle name="_線路_6_Exhibit B 5" xfId="6448"/>
    <cellStyle name="_線路_7" xfId="2076"/>
    <cellStyle name="_線路_7 2" xfId="6449"/>
    <cellStyle name="_線路_7 3" xfId="6450"/>
    <cellStyle name="_線路_7 4" xfId="6451"/>
    <cellStyle name="_線路_7_Vectant 3-13-02" xfId="2077"/>
    <cellStyle name="_線路_7_Vectant 3-13-02 2" xfId="6452"/>
    <cellStyle name="_線路_7_Vectant 3-13-02 3" xfId="6453"/>
    <cellStyle name="_線路_7_Vectant 3-13-02 4" xfId="6454"/>
    <cellStyle name="_線路_8" xfId="2078"/>
    <cellStyle name="_線路_8 2" xfId="6455"/>
    <cellStyle name="_線路_8 3" xfId="6456"/>
    <cellStyle name="_線路_8 4" xfId="6457"/>
    <cellStyle name="_線路_9" xfId="2079"/>
    <cellStyle name="_線路_9 2" xfId="6458"/>
    <cellStyle name="_線路_9 3" xfId="6459"/>
    <cellStyle name="_線路_9 4" xfId="6460"/>
    <cellStyle name="£ BP" xfId="2092"/>
    <cellStyle name="£ BP 2" xfId="2093"/>
    <cellStyle name="¥ JY" xfId="2094"/>
    <cellStyle name="¥ JY 2" xfId="2095"/>
    <cellStyle name="=" xfId="2080"/>
    <cellStyle name="=C:" xfId="2081"/>
    <cellStyle name="=C:\W" xfId="2082"/>
    <cellStyle name="=C:\WIN" xfId="2083"/>
    <cellStyle name="=C:\WINDOWS\SYSTEM32\COMMAND.COM" xfId="2084"/>
    <cellStyle name="=C:\WINDOWS\SYSTEM32\COMMAND.COM 2" xfId="6461"/>
    <cellStyle name="=C:\WINDOWS\SYSTEM32\COMMAND.COM 3" xfId="6462"/>
    <cellStyle name="=C:\WINDOWS\SYSTEM32\COMMAND.COM 4" xfId="6463"/>
    <cellStyle name="=C:\WINNT" xfId="2085"/>
    <cellStyle name="=C:\WINNT\SYSTEM32\COMMAND.COM" xfId="2086"/>
    <cellStyle name="=C:\WINNT35" xfId="2087"/>
    <cellStyle name="=C:\WINNT35\SYSTE" xfId="2088"/>
    <cellStyle name="=C:\WINNT35\SYSTEM32\COMMAND.COM" xfId="2089"/>
    <cellStyle name="=C:\WINNT35\SYSTEM32\COMMAND.COM 2" xfId="2090"/>
    <cellStyle name="=C:\WINNT35\SYSTEM32\COMMAND.COM 2 2" xfId="13712"/>
    <cellStyle name="=C:\WINNT35\SYSTEM32\COMMAND.COM 2 3" xfId="13710"/>
    <cellStyle name="=C:\WINNT35\SYSTEM32\COMMAND.COM 3" xfId="2091"/>
    <cellStyle name="•W€_INTALL200110" xfId="2096"/>
    <cellStyle name="æØè [0.00]_INTALL200110" xfId="2306"/>
    <cellStyle name="À " xfId="6464"/>
    <cellStyle name="0" xfId="2097"/>
    <cellStyle name="0 2" xfId="2098"/>
    <cellStyle name="0,000" xfId="2099"/>
    <cellStyle name="0,000.0" xfId="2100"/>
    <cellStyle name="0,000.00" xfId="2101"/>
    <cellStyle name="0,000.000" xfId="2102"/>
    <cellStyle name="0,000.0000" xfId="2103"/>
    <cellStyle name="0.0%" xfId="2104"/>
    <cellStyle name="0.00%" xfId="2105"/>
    <cellStyle name="0.00% 2" xfId="6465"/>
    <cellStyle name="0.00% 3" xfId="6466"/>
    <cellStyle name="0.00% 4" xfId="6467"/>
    <cellStyle name="0_Barclays Land Values" xfId="2106"/>
    <cellStyle name="0_Las Vegas Land Values for Summary" xfId="2107"/>
    <cellStyle name="000s" xfId="2108"/>
    <cellStyle name="1000s1Place" xfId="2109"/>
    <cellStyle name="1000s1Place 2" xfId="6468"/>
    <cellStyle name="1000s1Place 3" xfId="6469"/>
    <cellStyle name="1000s1Place 4" xfId="6470"/>
    <cellStyle name="10pt Gen bold" xfId="2110"/>
    <cellStyle name="10pt Gen bold 2" xfId="6471"/>
    <cellStyle name="10pt Gen bold 3" xfId="6472"/>
    <cellStyle name="10pt Gen bold 4" xfId="6473"/>
    <cellStyle name="10pt Geneva" xfId="2111"/>
    <cellStyle name="10pt Geneva 2" xfId="6474"/>
    <cellStyle name="10pt Geneva 3" xfId="6475"/>
    <cellStyle name="10pt Geneva 4" xfId="6476"/>
    <cellStyle name="1MMs1Place" xfId="2112"/>
    <cellStyle name="1MMs1Place 2" xfId="6477"/>
    <cellStyle name="1MMs1Place 3" xfId="6478"/>
    <cellStyle name="1MMs1Place 4" xfId="6479"/>
    <cellStyle name="1MMs2Places" xfId="2113"/>
    <cellStyle name="1MMs2Places 2" xfId="6480"/>
    <cellStyle name="1MMs2Places 3" xfId="6481"/>
    <cellStyle name="1MMs2Places 4" xfId="6482"/>
    <cellStyle name="20% - Accent1" xfId="2114"/>
    <cellStyle name="20% - Accent1 10" xfId="6483"/>
    <cellStyle name="20% - Accent1 11" xfId="15473"/>
    <cellStyle name="20% - Accent1 12" xfId="24822"/>
    <cellStyle name="20% - Accent1 2" xfId="2115"/>
    <cellStyle name="20% - Accent1 2 2" xfId="2116"/>
    <cellStyle name="20% - Accent1 2 3" xfId="2117"/>
    <cellStyle name="20% - Accent1 2 3 2" xfId="7883"/>
    <cellStyle name="20% - Accent1 2 3 3" xfId="15474"/>
    <cellStyle name="20% - Accent1 2 4" xfId="2118"/>
    <cellStyle name="20% - Accent1 2 5" xfId="2119"/>
    <cellStyle name="20% - Accent1 2 6" xfId="15475"/>
    <cellStyle name="20% - Accent1 3" xfId="2120"/>
    <cellStyle name="20% - Accent1 3 2" xfId="15476"/>
    <cellStyle name="20% - Accent1 4" xfId="2121"/>
    <cellStyle name="20% - Accent1 4 2" xfId="6484"/>
    <cellStyle name="20% - Accent1 4 2 2" xfId="15477"/>
    <cellStyle name="20% - Accent1 4 2 2 2" xfId="15478"/>
    <cellStyle name="20% - Accent1 4 3" xfId="6485"/>
    <cellStyle name="20% - Accent1 4 3 2" xfId="15479"/>
    <cellStyle name="20% - Accent1 4 4" xfId="15480"/>
    <cellStyle name="20% - Accent1 5" xfId="6486"/>
    <cellStyle name="20% - Accent1 5 2" xfId="13653"/>
    <cellStyle name="20% - Accent1 5 2 2" xfId="15481"/>
    <cellStyle name="20% - Accent1 5 3" xfId="13702"/>
    <cellStyle name="20% - Accent1 5 3 2" xfId="13927"/>
    <cellStyle name="20% - Accent1 5 3 2 2" xfId="15482"/>
    <cellStyle name="20% - Accent1 5 3 2 2 2" xfId="23250"/>
    <cellStyle name="20% - Accent1 5 3 2 2 2 2" xfId="33286"/>
    <cellStyle name="20% - Accent1 5 3 2 2 3" xfId="29533"/>
    <cellStyle name="20% - Accent1 5 3 2 3" xfId="23031"/>
    <cellStyle name="20% - Accent1 5 3 2 3 2" xfId="33067"/>
    <cellStyle name="20% - Accent1 5 3 2 4" xfId="27988"/>
    <cellStyle name="20% - Accent1 5 3 3" xfId="15376"/>
    <cellStyle name="20% - Accent1 5 3 3 2" xfId="15483"/>
    <cellStyle name="20% - Accent1 5 3 3 2 2" xfId="23251"/>
    <cellStyle name="20% - Accent1 5 3 3 2 2 2" xfId="33287"/>
    <cellStyle name="20% - Accent1 5 3 3 2 3" xfId="29534"/>
    <cellStyle name="20% - Accent1 5 3 3 3" xfId="23181"/>
    <cellStyle name="20% - Accent1 5 3 3 3 2" xfId="33217"/>
    <cellStyle name="20% - Accent1 5 3 3 4" xfId="29437"/>
    <cellStyle name="20% - Accent1 5 3 4" xfId="15484"/>
    <cellStyle name="20% - Accent1 5 3 5" xfId="15485"/>
    <cellStyle name="20% - Accent1 5 3 5 2" xfId="23252"/>
    <cellStyle name="20% - Accent1 5 3 5 2 2" xfId="33288"/>
    <cellStyle name="20% - Accent1 5 3 5 3" xfId="29535"/>
    <cellStyle name="20% - Accent1 5 3 6" xfId="22881"/>
    <cellStyle name="20% - Accent1 5 3 6 2" xfId="32917"/>
    <cellStyle name="20% - Accent1 5 3 7" xfId="27837"/>
    <cellStyle name="20% - Accent1 5 4" xfId="13747"/>
    <cellStyle name="20% - Accent1 5 4 2" xfId="13937"/>
    <cellStyle name="20% - Accent1 5 4 2 2" xfId="15486"/>
    <cellStyle name="20% - Accent1 5 4 2 2 2" xfId="23253"/>
    <cellStyle name="20% - Accent1 5 4 2 2 2 2" xfId="33289"/>
    <cellStyle name="20% - Accent1 5 4 2 2 3" xfId="29536"/>
    <cellStyle name="20% - Accent1 5 4 2 3" xfId="23041"/>
    <cellStyle name="20% - Accent1 5 4 2 3 2" xfId="33077"/>
    <cellStyle name="20% - Accent1 5 4 2 4" xfId="27998"/>
    <cellStyle name="20% - Accent1 5 4 3" xfId="15386"/>
    <cellStyle name="20% - Accent1 5 4 3 2" xfId="15487"/>
    <cellStyle name="20% - Accent1 5 4 3 2 2" xfId="23254"/>
    <cellStyle name="20% - Accent1 5 4 3 2 2 2" xfId="33290"/>
    <cellStyle name="20% - Accent1 5 4 3 2 3" xfId="29537"/>
    <cellStyle name="20% - Accent1 5 4 3 3" xfId="23191"/>
    <cellStyle name="20% - Accent1 5 4 3 3 2" xfId="33227"/>
    <cellStyle name="20% - Accent1 5 4 3 4" xfId="29447"/>
    <cellStyle name="20% - Accent1 5 4 4" xfId="15488"/>
    <cellStyle name="20% - Accent1 5 4 4 2" xfId="23255"/>
    <cellStyle name="20% - Accent1 5 4 4 2 2" xfId="33291"/>
    <cellStyle name="20% - Accent1 5 4 4 3" xfId="29538"/>
    <cellStyle name="20% - Accent1 5 4 5" xfId="22891"/>
    <cellStyle name="20% - Accent1 5 4 5 2" xfId="32927"/>
    <cellStyle name="20% - Accent1 5 4 6" xfId="27848"/>
    <cellStyle name="20% - Accent1 5 5" xfId="15489"/>
    <cellStyle name="20% - Accent1 6" xfId="6487"/>
    <cellStyle name="20% - Accent1 6 2" xfId="15490"/>
    <cellStyle name="20% - Accent1 6 3" xfId="15491"/>
    <cellStyle name="20% - Accent1 7" xfId="6488"/>
    <cellStyle name="20% - Accent1 8" xfId="6489"/>
    <cellStyle name="20% - Accent1 9" xfId="6490"/>
    <cellStyle name="20% - Accent1_Barclays International Qrtly" xfId="24710"/>
    <cellStyle name="20% - Accent2" xfId="2122"/>
    <cellStyle name="20% - Accent2 10" xfId="6491"/>
    <cellStyle name="20% - Accent2 11" xfId="15492"/>
    <cellStyle name="20% - Accent2 12" xfId="24823"/>
    <cellStyle name="20% - Accent2 2" xfId="2123"/>
    <cellStyle name="20% - Accent2 2 2" xfId="2124"/>
    <cellStyle name="20% - Accent2 2 3" xfId="2125"/>
    <cellStyle name="20% - Accent2 2 3 2" xfId="7884"/>
    <cellStyle name="20% - Accent2 2 3 3" xfId="15493"/>
    <cellStyle name="20% - Accent2 2 4" xfId="2126"/>
    <cellStyle name="20% - Accent2 2 5" xfId="2127"/>
    <cellStyle name="20% - Accent2 2 6" xfId="15494"/>
    <cellStyle name="20% - Accent2 3" xfId="2128"/>
    <cellStyle name="20% - Accent2 3 2" xfId="15495"/>
    <cellStyle name="20% - Accent2 4" xfId="2129"/>
    <cellStyle name="20% - Accent2 4 2" xfId="6492"/>
    <cellStyle name="20% - Accent2 4 2 2" xfId="15496"/>
    <cellStyle name="20% - Accent2 4 2 2 2" xfId="15497"/>
    <cellStyle name="20% - Accent2 4 3" xfId="6493"/>
    <cellStyle name="20% - Accent2 4 3 2" xfId="15498"/>
    <cellStyle name="20% - Accent2 4 4" xfId="15499"/>
    <cellStyle name="20% - Accent2 5" xfId="6494"/>
    <cellStyle name="20% - Accent2 5 2" xfId="13667"/>
    <cellStyle name="20% - Accent2 5 2 2" xfId="15500"/>
    <cellStyle name="20% - Accent2 5 3" xfId="13609"/>
    <cellStyle name="20% - Accent2 5 3 2" xfId="13921"/>
    <cellStyle name="20% - Accent2 5 3 2 2" xfId="15501"/>
    <cellStyle name="20% - Accent2 5 3 2 2 2" xfId="23256"/>
    <cellStyle name="20% - Accent2 5 3 2 2 2 2" xfId="33292"/>
    <cellStyle name="20% - Accent2 5 3 2 2 3" xfId="29539"/>
    <cellStyle name="20% - Accent2 5 3 2 3" xfId="23025"/>
    <cellStyle name="20% - Accent2 5 3 2 3 2" xfId="33061"/>
    <cellStyle name="20% - Accent2 5 3 2 4" xfId="27982"/>
    <cellStyle name="20% - Accent2 5 3 3" xfId="15370"/>
    <cellStyle name="20% - Accent2 5 3 3 2" xfId="15502"/>
    <cellStyle name="20% - Accent2 5 3 3 2 2" xfId="23257"/>
    <cellStyle name="20% - Accent2 5 3 3 2 2 2" xfId="33293"/>
    <cellStyle name="20% - Accent2 5 3 3 2 3" xfId="29540"/>
    <cellStyle name="20% - Accent2 5 3 3 3" xfId="23175"/>
    <cellStyle name="20% - Accent2 5 3 3 3 2" xfId="33211"/>
    <cellStyle name="20% - Accent2 5 3 3 4" xfId="29431"/>
    <cellStyle name="20% - Accent2 5 3 4" xfId="15503"/>
    <cellStyle name="20% - Accent2 5 3 5" xfId="15504"/>
    <cellStyle name="20% - Accent2 5 3 5 2" xfId="23258"/>
    <cellStyle name="20% - Accent2 5 3 5 2 2" xfId="33294"/>
    <cellStyle name="20% - Accent2 5 3 5 3" xfId="29541"/>
    <cellStyle name="20% - Accent2 5 3 6" xfId="22875"/>
    <cellStyle name="20% - Accent2 5 3 6 2" xfId="32911"/>
    <cellStyle name="20% - Accent2 5 3 7" xfId="27827"/>
    <cellStyle name="20% - Accent2 5 4" xfId="13749"/>
    <cellStyle name="20% - Accent2 5 4 2" xfId="13939"/>
    <cellStyle name="20% - Accent2 5 4 2 2" xfId="15505"/>
    <cellStyle name="20% - Accent2 5 4 2 2 2" xfId="23259"/>
    <cellStyle name="20% - Accent2 5 4 2 2 2 2" xfId="33295"/>
    <cellStyle name="20% - Accent2 5 4 2 2 3" xfId="29542"/>
    <cellStyle name="20% - Accent2 5 4 2 3" xfId="23043"/>
    <cellStyle name="20% - Accent2 5 4 2 3 2" xfId="33079"/>
    <cellStyle name="20% - Accent2 5 4 2 4" xfId="28000"/>
    <cellStyle name="20% - Accent2 5 4 3" xfId="15388"/>
    <cellStyle name="20% - Accent2 5 4 3 2" xfId="15506"/>
    <cellStyle name="20% - Accent2 5 4 3 2 2" xfId="23260"/>
    <cellStyle name="20% - Accent2 5 4 3 2 2 2" xfId="33296"/>
    <cellStyle name="20% - Accent2 5 4 3 2 3" xfId="29543"/>
    <cellStyle name="20% - Accent2 5 4 3 3" xfId="23193"/>
    <cellStyle name="20% - Accent2 5 4 3 3 2" xfId="33229"/>
    <cellStyle name="20% - Accent2 5 4 3 4" xfId="29449"/>
    <cellStyle name="20% - Accent2 5 4 4" xfId="15507"/>
    <cellStyle name="20% - Accent2 5 4 4 2" xfId="23261"/>
    <cellStyle name="20% - Accent2 5 4 4 2 2" xfId="33297"/>
    <cellStyle name="20% - Accent2 5 4 4 3" xfId="29544"/>
    <cellStyle name="20% - Accent2 5 4 5" xfId="22893"/>
    <cellStyle name="20% - Accent2 5 4 5 2" xfId="32929"/>
    <cellStyle name="20% - Accent2 5 4 6" xfId="27850"/>
    <cellStyle name="20% - Accent2 5 5" xfId="15508"/>
    <cellStyle name="20% - Accent2 6" xfId="6495"/>
    <cellStyle name="20% - Accent2 6 2" xfId="15509"/>
    <cellStyle name="20% - Accent2 6 3" xfId="15510"/>
    <cellStyle name="20% - Accent2 7" xfId="6496"/>
    <cellStyle name="20% - Accent2 8" xfId="6497"/>
    <cellStyle name="20% - Accent2 9" xfId="6498"/>
    <cellStyle name="20% - Accent2_Barclays International Qrtly" xfId="24711"/>
    <cellStyle name="20% - Accent3" xfId="2130"/>
    <cellStyle name="20% - Accent3 10" xfId="6499"/>
    <cellStyle name="20% - Accent3 11" xfId="15511"/>
    <cellStyle name="20% - Accent3 12" xfId="24824"/>
    <cellStyle name="20% - Accent3 2" xfId="2131"/>
    <cellStyle name="20% - Accent3 2 2" xfId="2132"/>
    <cellStyle name="20% - Accent3 2 3" xfId="2133"/>
    <cellStyle name="20% - Accent3 2 3 2" xfId="7885"/>
    <cellStyle name="20% - Accent3 2 3 3" xfId="15512"/>
    <cellStyle name="20% - Accent3 2 4" xfId="2134"/>
    <cellStyle name="20% - Accent3 2 5" xfId="2135"/>
    <cellStyle name="20% - Accent3 2 6" xfId="15513"/>
    <cellStyle name="20% - Accent3 3" xfId="2136"/>
    <cellStyle name="20% - Accent3 3 2" xfId="15514"/>
    <cellStyle name="20% - Accent3 4" xfId="2137"/>
    <cellStyle name="20% - Accent3 4 2" xfId="6500"/>
    <cellStyle name="20% - Accent3 4 2 2" xfId="15515"/>
    <cellStyle name="20% - Accent3 4 2 2 2" xfId="15516"/>
    <cellStyle name="20% - Accent3 4 3" xfId="6501"/>
    <cellStyle name="20% - Accent3 4 3 2" xfId="15517"/>
    <cellStyle name="20% - Accent3 4 4" xfId="15518"/>
    <cellStyle name="20% - Accent3 5" xfId="6502"/>
    <cellStyle name="20% - Accent3 5 2" xfId="13715"/>
    <cellStyle name="20% - Accent3 5 2 2" xfId="15519"/>
    <cellStyle name="20% - Accent3 5 3" xfId="13689"/>
    <cellStyle name="20% - Accent3 5 3 2" xfId="13926"/>
    <cellStyle name="20% - Accent3 5 3 2 2" xfId="15520"/>
    <cellStyle name="20% - Accent3 5 3 2 2 2" xfId="23262"/>
    <cellStyle name="20% - Accent3 5 3 2 2 2 2" xfId="33298"/>
    <cellStyle name="20% - Accent3 5 3 2 2 3" xfId="29545"/>
    <cellStyle name="20% - Accent3 5 3 2 3" xfId="23030"/>
    <cellStyle name="20% - Accent3 5 3 2 3 2" xfId="33066"/>
    <cellStyle name="20% - Accent3 5 3 2 4" xfId="27987"/>
    <cellStyle name="20% - Accent3 5 3 3" xfId="15375"/>
    <cellStyle name="20% - Accent3 5 3 3 2" xfId="15521"/>
    <cellStyle name="20% - Accent3 5 3 3 2 2" xfId="23263"/>
    <cellStyle name="20% - Accent3 5 3 3 2 2 2" xfId="33299"/>
    <cellStyle name="20% - Accent3 5 3 3 2 3" xfId="29546"/>
    <cellStyle name="20% - Accent3 5 3 3 3" xfId="23180"/>
    <cellStyle name="20% - Accent3 5 3 3 3 2" xfId="33216"/>
    <cellStyle name="20% - Accent3 5 3 3 4" xfId="29436"/>
    <cellStyle name="20% - Accent3 5 3 4" xfId="15522"/>
    <cellStyle name="20% - Accent3 5 3 5" xfId="15523"/>
    <cellStyle name="20% - Accent3 5 3 5 2" xfId="23264"/>
    <cellStyle name="20% - Accent3 5 3 5 2 2" xfId="33300"/>
    <cellStyle name="20% - Accent3 5 3 5 3" xfId="29547"/>
    <cellStyle name="20% - Accent3 5 3 6" xfId="22880"/>
    <cellStyle name="20% - Accent3 5 3 6 2" xfId="32916"/>
    <cellStyle name="20% - Accent3 5 3 7" xfId="27835"/>
    <cellStyle name="20% - Accent3 5 4" xfId="13751"/>
    <cellStyle name="20% - Accent3 5 4 2" xfId="13941"/>
    <cellStyle name="20% - Accent3 5 4 2 2" xfId="15524"/>
    <cellStyle name="20% - Accent3 5 4 2 2 2" xfId="23265"/>
    <cellStyle name="20% - Accent3 5 4 2 2 2 2" xfId="33301"/>
    <cellStyle name="20% - Accent3 5 4 2 2 3" xfId="29548"/>
    <cellStyle name="20% - Accent3 5 4 2 3" xfId="23045"/>
    <cellStyle name="20% - Accent3 5 4 2 3 2" xfId="33081"/>
    <cellStyle name="20% - Accent3 5 4 2 4" xfId="28002"/>
    <cellStyle name="20% - Accent3 5 4 3" xfId="15390"/>
    <cellStyle name="20% - Accent3 5 4 3 2" xfId="15525"/>
    <cellStyle name="20% - Accent3 5 4 3 2 2" xfId="23266"/>
    <cellStyle name="20% - Accent3 5 4 3 2 2 2" xfId="33302"/>
    <cellStyle name="20% - Accent3 5 4 3 2 3" xfId="29549"/>
    <cellStyle name="20% - Accent3 5 4 3 3" xfId="23195"/>
    <cellStyle name="20% - Accent3 5 4 3 3 2" xfId="33231"/>
    <cellStyle name="20% - Accent3 5 4 3 4" xfId="29451"/>
    <cellStyle name="20% - Accent3 5 4 4" xfId="15526"/>
    <cellStyle name="20% - Accent3 5 4 4 2" xfId="23267"/>
    <cellStyle name="20% - Accent3 5 4 4 2 2" xfId="33303"/>
    <cellStyle name="20% - Accent3 5 4 4 3" xfId="29550"/>
    <cellStyle name="20% - Accent3 5 4 5" xfId="22895"/>
    <cellStyle name="20% - Accent3 5 4 5 2" xfId="32931"/>
    <cellStyle name="20% - Accent3 5 4 6" xfId="27852"/>
    <cellStyle name="20% - Accent3 5 5" xfId="15527"/>
    <cellStyle name="20% - Accent3 6" xfId="6503"/>
    <cellStyle name="20% - Accent3 6 2" xfId="15528"/>
    <cellStyle name="20% - Accent3 6 3" xfId="15529"/>
    <cellStyle name="20% - Accent3 7" xfId="6504"/>
    <cellStyle name="20% - Accent3 8" xfId="6505"/>
    <cellStyle name="20% - Accent3 9" xfId="6506"/>
    <cellStyle name="20% - Accent3_Barclays International Qrtly" xfId="24712"/>
    <cellStyle name="20% - Accent4" xfId="2138"/>
    <cellStyle name="20% - Accent4 10" xfId="6507"/>
    <cellStyle name="20% - Accent4 11" xfId="15530"/>
    <cellStyle name="20% - Accent4 12" xfId="24825"/>
    <cellStyle name="20% - Accent4 2" xfId="2139"/>
    <cellStyle name="20% - Accent4 2 2" xfId="2140"/>
    <cellStyle name="20% - Accent4 2 3" xfId="2141"/>
    <cellStyle name="20% - Accent4 2 3 2" xfId="7886"/>
    <cellStyle name="20% - Accent4 2 3 3" xfId="15531"/>
    <cellStyle name="20% - Accent4 2 4" xfId="2142"/>
    <cellStyle name="20% - Accent4 2 5" xfId="2143"/>
    <cellStyle name="20% - Accent4 2 6" xfId="15532"/>
    <cellStyle name="20% - Accent4 3" xfId="2144"/>
    <cellStyle name="20% - Accent4 3 2" xfId="15533"/>
    <cellStyle name="20% - Accent4 4" xfId="2145"/>
    <cellStyle name="20% - Accent4 4 2" xfId="6508"/>
    <cellStyle name="20% - Accent4 4 2 2" xfId="15534"/>
    <cellStyle name="20% - Accent4 4 2 2 2" xfId="15535"/>
    <cellStyle name="20% - Accent4 4 3" xfId="6509"/>
    <cellStyle name="20% - Accent4 4 3 2" xfId="15536"/>
    <cellStyle name="20% - Accent4 4 4" xfId="15537"/>
    <cellStyle name="20% - Accent4 5" xfId="6510"/>
    <cellStyle name="20% - Accent4 5 2" xfId="13615"/>
    <cellStyle name="20% - Accent4 5 2 2" xfId="15538"/>
    <cellStyle name="20% - Accent4 5 3" xfId="13598"/>
    <cellStyle name="20% - Accent4 5 3 2" xfId="13919"/>
    <cellStyle name="20% - Accent4 5 3 2 2" xfId="15539"/>
    <cellStyle name="20% - Accent4 5 3 2 2 2" xfId="23268"/>
    <cellStyle name="20% - Accent4 5 3 2 2 2 2" xfId="33304"/>
    <cellStyle name="20% - Accent4 5 3 2 2 3" xfId="29551"/>
    <cellStyle name="20% - Accent4 5 3 2 3" xfId="23023"/>
    <cellStyle name="20% - Accent4 5 3 2 3 2" xfId="33059"/>
    <cellStyle name="20% - Accent4 5 3 2 4" xfId="27980"/>
    <cellStyle name="20% - Accent4 5 3 3" xfId="15368"/>
    <cellStyle name="20% - Accent4 5 3 3 2" xfId="15540"/>
    <cellStyle name="20% - Accent4 5 3 3 2 2" xfId="23269"/>
    <cellStyle name="20% - Accent4 5 3 3 2 2 2" xfId="33305"/>
    <cellStyle name="20% - Accent4 5 3 3 2 3" xfId="29552"/>
    <cellStyle name="20% - Accent4 5 3 3 3" xfId="23173"/>
    <cellStyle name="20% - Accent4 5 3 3 3 2" xfId="33209"/>
    <cellStyle name="20% - Accent4 5 3 3 4" xfId="29429"/>
    <cellStyle name="20% - Accent4 5 3 4" xfId="15541"/>
    <cellStyle name="20% - Accent4 5 3 5" xfId="15542"/>
    <cellStyle name="20% - Accent4 5 3 5 2" xfId="23270"/>
    <cellStyle name="20% - Accent4 5 3 5 2 2" xfId="33306"/>
    <cellStyle name="20% - Accent4 5 3 5 3" xfId="29553"/>
    <cellStyle name="20% - Accent4 5 3 6" xfId="22873"/>
    <cellStyle name="20% - Accent4 5 3 6 2" xfId="32909"/>
    <cellStyle name="20% - Accent4 5 3 7" xfId="27825"/>
    <cellStyle name="20% - Accent4 5 4" xfId="13753"/>
    <cellStyle name="20% - Accent4 5 4 2" xfId="13943"/>
    <cellStyle name="20% - Accent4 5 4 2 2" xfId="15543"/>
    <cellStyle name="20% - Accent4 5 4 2 2 2" xfId="23271"/>
    <cellStyle name="20% - Accent4 5 4 2 2 2 2" xfId="33307"/>
    <cellStyle name="20% - Accent4 5 4 2 2 3" xfId="29554"/>
    <cellStyle name="20% - Accent4 5 4 2 3" xfId="23047"/>
    <cellStyle name="20% - Accent4 5 4 2 3 2" xfId="33083"/>
    <cellStyle name="20% - Accent4 5 4 2 4" xfId="28004"/>
    <cellStyle name="20% - Accent4 5 4 3" xfId="15392"/>
    <cellStyle name="20% - Accent4 5 4 3 2" xfId="15544"/>
    <cellStyle name="20% - Accent4 5 4 3 2 2" xfId="23272"/>
    <cellStyle name="20% - Accent4 5 4 3 2 2 2" xfId="33308"/>
    <cellStyle name="20% - Accent4 5 4 3 2 3" xfId="29555"/>
    <cellStyle name="20% - Accent4 5 4 3 3" xfId="23197"/>
    <cellStyle name="20% - Accent4 5 4 3 3 2" xfId="33233"/>
    <cellStyle name="20% - Accent4 5 4 3 4" xfId="29453"/>
    <cellStyle name="20% - Accent4 5 4 4" xfId="15545"/>
    <cellStyle name="20% - Accent4 5 4 4 2" xfId="23273"/>
    <cellStyle name="20% - Accent4 5 4 4 2 2" xfId="33309"/>
    <cellStyle name="20% - Accent4 5 4 4 3" xfId="29556"/>
    <cellStyle name="20% - Accent4 5 4 5" xfId="22897"/>
    <cellStyle name="20% - Accent4 5 4 5 2" xfId="32933"/>
    <cellStyle name="20% - Accent4 5 4 6" xfId="27854"/>
    <cellStyle name="20% - Accent4 5 5" xfId="15546"/>
    <cellStyle name="20% - Accent4 6" xfId="6511"/>
    <cellStyle name="20% - Accent4 6 2" xfId="15547"/>
    <cellStyle name="20% - Accent4 6 3" xfId="15548"/>
    <cellStyle name="20% - Accent4 7" xfId="6512"/>
    <cellStyle name="20% - Accent4 8" xfId="6513"/>
    <cellStyle name="20% - Accent4 9" xfId="6514"/>
    <cellStyle name="20% - Accent4_Barclays International Qrtly" xfId="24713"/>
    <cellStyle name="20% - Accent5" xfId="2146"/>
    <cellStyle name="20% - Accent5 10" xfId="6515"/>
    <cellStyle name="20% - Accent5 11" xfId="15549"/>
    <cellStyle name="20% - Accent5 12" xfId="24826"/>
    <cellStyle name="20% - Accent5 2" xfId="2147"/>
    <cellStyle name="20% - Accent5 2 2" xfId="2148"/>
    <cellStyle name="20% - Accent5 2 3" xfId="2149"/>
    <cellStyle name="20% - Accent5 2 3 2" xfId="7887"/>
    <cellStyle name="20% - Accent5 2 3 3" xfId="15550"/>
    <cellStyle name="20% - Accent5 2 4" xfId="2150"/>
    <cellStyle name="20% - Accent5 2 5" xfId="2151"/>
    <cellStyle name="20% - Accent5 2 6" xfId="15551"/>
    <cellStyle name="20% - Accent5 3" xfId="2152"/>
    <cellStyle name="20% - Accent5 3 2" xfId="15552"/>
    <cellStyle name="20% - Accent5 4" xfId="2153"/>
    <cellStyle name="20% - Accent5 4 2" xfId="6516"/>
    <cellStyle name="20% - Accent5 4 2 2" xfId="15553"/>
    <cellStyle name="20% - Accent5 4 2 2 2" xfId="15554"/>
    <cellStyle name="20% - Accent5 4 3" xfId="6517"/>
    <cellStyle name="20% - Accent5 4 3 2" xfId="15555"/>
    <cellStyle name="20% - Accent5 4 4" xfId="15556"/>
    <cellStyle name="20% - Accent5 5" xfId="6518"/>
    <cellStyle name="20% - Accent5 5 2" xfId="13709"/>
    <cellStyle name="20% - Accent5 5 2 2" xfId="15557"/>
    <cellStyle name="20% - Accent5 5 3" xfId="13651"/>
    <cellStyle name="20% - Accent5 5 3 2" xfId="13923"/>
    <cellStyle name="20% - Accent5 5 3 2 2" xfId="15558"/>
    <cellStyle name="20% - Accent5 5 3 2 2 2" xfId="23274"/>
    <cellStyle name="20% - Accent5 5 3 2 2 2 2" xfId="33310"/>
    <cellStyle name="20% - Accent5 5 3 2 2 3" xfId="29557"/>
    <cellStyle name="20% - Accent5 5 3 2 3" xfId="23027"/>
    <cellStyle name="20% - Accent5 5 3 2 3 2" xfId="33063"/>
    <cellStyle name="20% - Accent5 5 3 2 4" xfId="27984"/>
    <cellStyle name="20% - Accent5 5 3 3" xfId="15372"/>
    <cellStyle name="20% - Accent5 5 3 3 2" xfId="15559"/>
    <cellStyle name="20% - Accent5 5 3 3 2 2" xfId="23275"/>
    <cellStyle name="20% - Accent5 5 3 3 2 2 2" xfId="33311"/>
    <cellStyle name="20% - Accent5 5 3 3 2 3" xfId="29558"/>
    <cellStyle name="20% - Accent5 5 3 3 3" xfId="23177"/>
    <cellStyle name="20% - Accent5 5 3 3 3 2" xfId="33213"/>
    <cellStyle name="20% - Accent5 5 3 3 4" xfId="29433"/>
    <cellStyle name="20% - Accent5 5 3 4" xfId="15560"/>
    <cellStyle name="20% - Accent5 5 3 5" xfId="15561"/>
    <cellStyle name="20% - Accent5 5 3 5 2" xfId="23276"/>
    <cellStyle name="20% - Accent5 5 3 5 2 2" xfId="33312"/>
    <cellStyle name="20% - Accent5 5 3 5 3" xfId="29559"/>
    <cellStyle name="20% - Accent5 5 3 6" xfId="22877"/>
    <cellStyle name="20% - Accent5 5 3 6 2" xfId="32913"/>
    <cellStyle name="20% - Accent5 5 3 7" xfId="27829"/>
    <cellStyle name="20% - Accent5 5 4" xfId="13755"/>
    <cellStyle name="20% - Accent5 5 4 2" xfId="13945"/>
    <cellStyle name="20% - Accent5 5 4 2 2" xfId="15562"/>
    <cellStyle name="20% - Accent5 5 4 2 2 2" xfId="23277"/>
    <cellStyle name="20% - Accent5 5 4 2 2 2 2" xfId="33313"/>
    <cellStyle name="20% - Accent5 5 4 2 2 3" xfId="29560"/>
    <cellStyle name="20% - Accent5 5 4 2 3" xfId="23049"/>
    <cellStyle name="20% - Accent5 5 4 2 3 2" xfId="33085"/>
    <cellStyle name="20% - Accent5 5 4 2 4" xfId="28006"/>
    <cellStyle name="20% - Accent5 5 4 3" xfId="15394"/>
    <cellStyle name="20% - Accent5 5 4 3 2" xfId="15563"/>
    <cellStyle name="20% - Accent5 5 4 3 2 2" xfId="23278"/>
    <cellStyle name="20% - Accent5 5 4 3 2 2 2" xfId="33314"/>
    <cellStyle name="20% - Accent5 5 4 3 2 3" xfId="29561"/>
    <cellStyle name="20% - Accent5 5 4 3 3" xfId="23199"/>
    <cellStyle name="20% - Accent5 5 4 3 3 2" xfId="33235"/>
    <cellStyle name="20% - Accent5 5 4 3 4" xfId="29455"/>
    <cellStyle name="20% - Accent5 5 4 4" xfId="15564"/>
    <cellStyle name="20% - Accent5 5 4 4 2" xfId="23279"/>
    <cellStyle name="20% - Accent5 5 4 4 2 2" xfId="33315"/>
    <cellStyle name="20% - Accent5 5 4 4 3" xfId="29562"/>
    <cellStyle name="20% - Accent5 5 4 5" xfId="22899"/>
    <cellStyle name="20% - Accent5 5 4 5 2" xfId="32935"/>
    <cellStyle name="20% - Accent5 5 4 6" xfId="27856"/>
    <cellStyle name="20% - Accent5 5 5" xfId="15565"/>
    <cellStyle name="20% - Accent5 6" xfId="6519"/>
    <cellStyle name="20% - Accent5 6 2" xfId="15566"/>
    <cellStyle name="20% - Accent5 6 3" xfId="15567"/>
    <cellStyle name="20% - Accent5 7" xfId="6520"/>
    <cellStyle name="20% - Accent5 8" xfId="6521"/>
    <cellStyle name="20% - Accent5 9" xfId="6522"/>
    <cellStyle name="20% - Accent5_Barclays International Qrtly" xfId="24714"/>
    <cellStyle name="20% - Accent6" xfId="2154"/>
    <cellStyle name="20% - Accent6 10" xfId="6523"/>
    <cellStyle name="20% - Accent6 11" xfId="15568"/>
    <cellStyle name="20% - Accent6 12" xfId="24827"/>
    <cellStyle name="20% - Accent6 2" xfId="2155"/>
    <cellStyle name="20% - Accent6 2 2" xfId="2156"/>
    <cellStyle name="20% - Accent6 2 3" xfId="2157"/>
    <cellStyle name="20% - Accent6 2 3 2" xfId="7888"/>
    <cellStyle name="20% - Accent6 2 3 3" xfId="15569"/>
    <cellStyle name="20% - Accent6 2 4" xfId="2158"/>
    <cellStyle name="20% - Accent6 2 5" xfId="2159"/>
    <cellStyle name="20% - Accent6 2 6" xfId="15570"/>
    <cellStyle name="20% - Accent6 3" xfId="2160"/>
    <cellStyle name="20% - Accent6 3 2" xfId="15571"/>
    <cellStyle name="20% - Accent6 4" xfId="2161"/>
    <cellStyle name="20% - Accent6 4 2" xfId="15572"/>
    <cellStyle name="20% - Accent6 4 3" xfId="15573"/>
    <cellStyle name="20% - Accent6 5" xfId="6524"/>
    <cellStyle name="20% - Accent6 5 2" xfId="13617"/>
    <cellStyle name="20% - Accent6 5 2 2" xfId="15574"/>
    <cellStyle name="20% - Accent6 5 3" xfId="13703"/>
    <cellStyle name="20% - Accent6 5 3 2" xfId="13928"/>
    <cellStyle name="20% - Accent6 5 3 2 2" xfId="15575"/>
    <cellStyle name="20% - Accent6 5 3 2 2 2" xfId="23280"/>
    <cellStyle name="20% - Accent6 5 3 2 2 2 2" xfId="33316"/>
    <cellStyle name="20% - Accent6 5 3 2 2 3" xfId="29563"/>
    <cellStyle name="20% - Accent6 5 3 2 3" xfId="23032"/>
    <cellStyle name="20% - Accent6 5 3 2 3 2" xfId="33068"/>
    <cellStyle name="20% - Accent6 5 3 2 4" xfId="27989"/>
    <cellStyle name="20% - Accent6 5 3 3" xfId="15377"/>
    <cellStyle name="20% - Accent6 5 3 3 2" xfId="15576"/>
    <cellStyle name="20% - Accent6 5 3 3 2 2" xfId="23281"/>
    <cellStyle name="20% - Accent6 5 3 3 2 2 2" xfId="33317"/>
    <cellStyle name="20% - Accent6 5 3 3 2 3" xfId="29564"/>
    <cellStyle name="20% - Accent6 5 3 3 3" xfId="23182"/>
    <cellStyle name="20% - Accent6 5 3 3 3 2" xfId="33218"/>
    <cellStyle name="20% - Accent6 5 3 3 4" xfId="29438"/>
    <cellStyle name="20% - Accent6 5 3 4" xfId="15577"/>
    <cellStyle name="20% - Accent6 5 3 5" xfId="15578"/>
    <cellStyle name="20% - Accent6 5 3 5 2" xfId="23282"/>
    <cellStyle name="20% - Accent6 5 3 5 2 2" xfId="33318"/>
    <cellStyle name="20% - Accent6 5 3 5 3" xfId="29565"/>
    <cellStyle name="20% - Accent6 5 3 6" xfId="22882"/>
    <cellStyle name="20% - Accent6 5 3 6 2" xfId="32918"/>
    <cellStyle name="20% - Accent6 5 3 7" xfId="27838"/>
    <cellStyle name="20% - Accent6 5 4" xfId="13757"/>
    <cellStyle name="20% - Accent6 5 4 2" xfId="13947"/>
    <cellStyle name="20% - Accent6 5 4 2 2" xfId="15579"/>
    <cellStyle name="20% - Accent6 5 4 2 2 2" xfId="23283"/>
    <cellStyle name="20% - Accent6 5 4 2 2 2 2" xfId="33319"/>
    <cellStyle name="20% - Accent6 5 4 2 2 3" xfId="29566"/>
    <cellStyle name="20% - Accent6 5 4 2 3" xfId="23051"/>
    <cellStyle name="20% - Accent6 5 4 2 3 2" xfId="33087"/>
    <cellStyle name="20% - Accent6 5 4 2 4" xfId="28008"/>
    <cellStyle name="20% - Accent6 5 4 3" xfId="15396"/>
    <cellStyle name="20% - Accent6 5 4 3 2" xfId="15580"/>
    <cellStyle name="20% - Accent6 5 4 3 2 2" xfId="23284"/>
    <cellStyle name="20% - Accent6 5 4 3 2 2 2" xfId="33320"/>
    <cellStyle name="20% - Accent6 5 4 3 2 3" xfId="29567"/>
    <cellStyle name="20% - Accent6 5 4 3 3" xfId="23201"/>
    <cellStyle name="20% - Accent6 5 4 3 3 2" xfId="33237"/>
    <cellStyle name="20% - Accent6 5 4 3 4" xfId="29457"/>
    <cellStyle name="20% - Accent6 5 4 4" xfId="15581"/>
    <cellStyle name="20% - Accent6 5 4 4 2" xfId="23285"/>
    <cellStyle name="20% - Accent6 5 4 4 2 2" xfId="33321"/>
    <cellStyle name="20% - Accent6 5 4 4 3" xfId="29568"/>
    <cellStyle name="20% - Accent6 5 4 5" xfId="22901"/>
    <cellStyle name="20% - Accent6 5 4 5 2" xfId="32937"/>
    <cellStyle name="20% - Accent6 5 4 6" xfId="27858"/>
    <cellStyle name="20% - Accent6 5 5" xfId="15582"/>
    <cellStyle name="20% - Accent6 6" xfId="6525"/>
    <cellStyle name="20% - Accent6 6 2" xfId="15583"/>
    <cellStyle name="20% - Accent6 6 3" xfId="15584"/>
    <cellStyle name="20% - Accent6 7" xfId="6526"/>
    <cellStyle name="20% - Accent6 8" xfId="6527"/>
    <cellStyle name="20% - Accent6 9" xfId="6528"/>
    <cellStyle name="20% - Accent6_Barclays International Qrtly" xfId="24715"/>
    <cellStyle name="23141388" xfId="2162"/>
    <cellStyle name="23141388 2" xfId="2163"/>
    <cellStyle name="40% - Accent1" xfId="2164"/>
    <cellStyle name="40% - Accent1 10" xfId="6529"/>
    <cellStyle name="40% - Accent1 11" xfId="15585"/>
    <cellStyle name="40% - Accent1 12" xfId="24828"/>
    <cellStyle name="40% - Accent1 2" xfId="2165"/>
    <cellStyle name="40% - Accent1 2 2" xfId="2166"/>
    <cellStyle name="40% - Accent1 2 3" xfId="2167"/>
    <cellStyle name="40% - Accent1 2 3 2" xfId="7889"/>
    <cellStyle name="40% - Accent1 2 3 3" xfId="15586"/>
    <cellStyle name="40% - Accent1 2 4" xfId="2168"/>
    <cellStyle name="40% - Accent1 2 5" xfId="2169"/>
    <cellStyle name="40% - Accent1 2 6" xfId="15587"/>
    <cellStyle name="40% - Accent1 3" xfId="2170"/>
    <cellStyle name="40% - Accent1 3 2" xfId="15588"/>
    <cellStyle name="40% - Accent1 4" xfId="2171"/>
    <cellStyle name="40% - Accent1 4 2" xfId="6530"/>
    <cellStyle name="40% - Accent1 4 2 2" xfId="15589"/>
    <cellStyle name="40% - Accent1 4 2 2 2" xfId="15590"/>
    <cellStyle name="40% - Accent1 4 3" xfId="6531"/>
    <cellStyle name="40% - Accent1 4 3 2" xfId="15591"/>
    <cellStyle name="40% - Accent1 4 4" xfId="15592"/>
    <cellStyle name="40% - Accent1 5" xfId="6532"/>
    <cellStyle name="40% - Accent1 5 2" xfId="13671"/>
    <cellStyle name="40% - Accent1 5 2 2" xfId="15593"/>
    <cellStyle name="40% - Accent1 5 3" xfId="13601"/>
    <cellStyle name="40% - Accent1 5 3 2" xfId="13920"/>
    <cellStyle name="40% - Accent1 5 3 2 2" xfId="15594"/>
    <cellStyle name="40% - Accent1 5 3 2 2 2" xfId="23286"/>
    <cellStyle name="40% - Accent1 5 3 2 2 2 2" xfId="33322"/>
    <cellStyle name="40% - Accent1 5 3 2 2 3" xfId="29569"/>
    <cellStyle name="40% - Accent1 5 3 2 3" xfId="23024"/>
    <cellStyle name="40% - Accent1 5 3 2 3 2" xfId="33060"/>
    <cellStyle name="40% - Accent1 5 3 2 4" xfId="27981"/>
    <cellStyle name="40% - Accent1 5 3 3" xfId="15369"/>
    <cellStyle name="40% - Accent1 5 3 3 2" xfId="15595"/>
    <cellStyle name="40% - Accent1 5 3 3 2 2" xfId="23287"/>
    <cellStyle name="40% - Accent1 5 3 3 2 2 2" xfId="33323"/>
    <cellStyle name="40% - Accent1 5 3 3 2 3" xfId="29570"/>
    <cellStyle name="40% - Accent1 5 3 3 3" xfId="23174"/>
    <cellStyle name="40% - Accent1 5 3 3 3 2" xfId="33210"/>
    <cellStyle name="40% - Accent1 5 3 3 4" xfId="29430"/>
    <cellStyle name="40% - Accent1 5 3 4" xfId="15596"/>
    <cellStyle name="40% - Accent1 5 3 5" xfId="15597"/>
    <cellStyle name="40% - Accent1 5 3 5 2" xfId="23288"/>
    <cellStyle name="40% - Accent1 5 3 5 2 2" xfId="33324"/>
    <cellStyle name="40% - Accent1 5 3 5 3" xfId="29571"/>
    <cellStyle name="40% - Accent1 5 3 6" xfId="22874"/>
    <cellStyle name="40% - Accent1 5 3 6 2" xfId="32910"/>
    <cellStyle name="40% - Accent1 5 3 7" xfId="27826"/>
    <cellStyle name="40% - Accent1 5 4" xfId="13748"/>
    <cellStyle name="40% - Accent1 5 4 2" xfId="13938"/>
    <cellStyle name="40% - Accent1 5 4 2 2" xfId="15598"/>
    <cellStyle name="40% - Accent1 5 4 2 2 2" xfId="23289"/>
    <cellStyle name="40% - Accent1 5 4 2 2 2 2" xfId="33325"/>
    <cellStyle name="40% - Accent1 5 4 2 2 3" xfId="29572"/>
    <cellStyle name="40% - Accent1 5 4 2 3" xfId="23042"/>
    <cellStyle name="40% - Accent1 5 4 2 3 2" xfId="33078"/>
    <cellStyle name="40% - Accent1 5 4 2 4" xfId="27999"/>
    <cellStyle name="40% - Accent1 5 4 3" xfId="15387"/>
    <cellStyle name="40% - Accent1 5 4 3 2" xfId="15599"/>
    <cellStyle name="40% - Accent1 5 4 3 2 2" xfId="23290"/>
    <cellStyle name="40% - Accent1 5 4 3 2 2 2" xfId="33326"/>
    <cellStyle name="40% - Accent1 5 4 3 2 3" xfId="29573"/>
    <cellStyle name="40% - Accent1 5 4 3 3" xfId="23192"/>
    <cellStyle name="40% - Accent1 5 4 3 3 2" xfId="33228"/>
    <cellStyle name="40% - Accent1 5 4 3 4" xfId="29448"/>
    <cellStyle name="40% - Accent1 5 4 4" xfId="15600"/>
    <cellStyle name="40% - Accent1 5 4 4 2" xfId="23291"/>
    <cellStyle name="40% - Accent1 5 4 4 2 2" xfId="33327"/>
    <cellStyle name="40% - Accent1 5 4 4 3" xfId="29574"/>
    <cellStyle name="40% - Accent1 5 4 5" xfId="22892"/>
    <cellStyle name="40% - Accent1 5 4 5 2" xfId="32928"/>
    <cellStyle name="40% - Accent1 5 4 6" xfId="27849"/>
    <cellStyle name="40% - Accent1 5 5" xfId="15601"/>
    <cellStyle name="40% - Accent1 6" xfId="6533"/>
    <cellStyle name="40% - Accent1 6 2" xfId="15602"/>
    <cellStyle name="40% - Accent1 6 3" xfId="15603"/>
    <cellStyle name="40% - Accent1 7" xfId="6534"/>
    <cellStyle name="40% - Accent1 8" xfId="6535"/>
    <cellStyle name="40% - Accent1 9" xfId="6536"/>
    <cellStyle name="40% - Accent1_Barclays International Qrtly" xfId="24716"/>
    <cellStyle name="40% - Accent2" xfId="2172"/>
    <cellStyle name="40% - Accent2 10" xfId="6537"/>
    <cellStyle name="40% - Accent2 11" xfId="15604"/>
    <cellStyle name="40% - Accent2 12" xfId="24829"/>
    <cellStyle name="40% - Accent2 2" xfId="2173"/>
    <cellStyle name="40% - Accent2 2 2" xfId="2174"/>
    <cellStyle name="40% - Accent2 2 3" xfId="2175"/>
    <cellStyle name="40% - Accent2 2 3 2" xfId="7890"/>
    <cellStyle name="40% - Accent2 2 3 3" xfId="15605"/>
    <cellStyle name="40% - Accent2 2 4" xfId="2176"/>
    <cellStyle name="40% - Accent2 2 5" xfId="2177"/>
    <cellStyle name="40% - Accent2 2 6" xfId="15606"/>
    <cellStyle name="40% - Accent2 3" xfId="2178"/>
    <cellStyle name="40% - Accent2 3 2" xfId="15607"/>
    <cellStyle name="40% - Accent2 4" xfId="2179"/>
    <cellStyle name="40% - Accent2 4 2" xfId="6538"/>
    <cellStyle name="40% - Accent2 4 2 2" xfId="15608"/>
    <cellStyle name="40% - Accent2 4 2 2 2" xfId="15609"/>
    <cellStyle name="40% - Accent2 4 3" xfId="6539"/>
    <cellStyle name="40% - Accent2 4 3 2" xfId="15610"/>
    <cellStyle name="40% - Accent2 4 4" xfId="15611"/>
    <cellStyle name="40% - Accent2 5" xfId="6540"/>
    <cellStyle name="40% - Accent2 5 2" xfId="13585"/>
    <cellStyle name="40% - Accent2 5 2 2" xfId="15612"/>
    <cellStyle name="40% - Accent2 5 3" xfId="13670"/>
    <cellStyle name="40% - Accent2 5 3 2" xfId="13924"/>
    <cellStyle name="40% - Accent2 5 3 2 2" xfId="15613"/>
    <cellStyle name="40% - Accent2 5 3 2 2 2" xfId="23292"/>
    <cellStyle name="40% - Accent2 5 3 2 2 2 2" xfId="33328"/>
    <cellStyle name="40% - Accent2 5 3 2 2 3" xfId="29575"/>
    <cellStyle name="40% - Accent2 5 3 2 3" xfId="23028"/>
    <cellStyle name="40% - Accent2 5 3 2 3 2" xfId="33064"/>
    <cellStyle name="40% - Accent2 5 3 2 4" xfId="27985"/>
    <cellStyle name="40% - Accent2 5 3 3" xfId="15373"/>
    <cellStyle name="40% - Accent2 5 3 3 2" xfId="15614"/>
    <cellStyle name="40% - Accent2 5 3 3 2 2" xfId="23293"/>
    <cellStyle name="40% - Accent2 5 3 3 2 2 2" xfId="33329"/>
    <cellStyle name="40% - Accent2 5 3 3 2 3" xfId="29576"/>
    <cellStyle name="40% - Accent2 5 3 3 3" xfId="23178"/>
    <cellStyle name="40% - Accent2 5 3 3 3 2" xfId="33214"/>
    <cellStyle name="40% - Accent2 5 3 3 4" xfId="29434"/>
    <cellStyle name="40% - Accent2 5 3 4" xfId="15615"/>
    <cellStyle name="40% - Accent2 5 3 5" xfId="15616"/>
    <cellStyle name="40% - Accent2 5 3 5 2" xfId="23294"/>
    <cellStyle name="40% - Accent2 5 3 5 2 2" xfId="33330"/>
    <cellStyle name="40% - Accent2 5 3 5 3" xfId="29577"/>
    <cellStyle name="40% - Accent2 5 3 6" xfId="22878"/>
    <cellStyle name="40% - Accent2 5 3 6 2" xfId="32914"/>
    <cellStyle name="40% - Accent2 5 3 7" xfId="27832"/>
    <cellStyle name="40% - Accent2 5 4" xfId="13750"/>
    <cellStyle name="40% - Accent2 5 4 2" xfId="13940"/>
    <cellStyle name="40% - Accent2 5 4 2 2" xfId="15617"/>
    <cellStyle name="40% - Accent2 5 4 2 2 2" xfId="23295"/>
    <cellStyle name="40% - Accent2 5 4 2 2 2 2" xfId="33331"/>
    <cellStyle name="40% - Accent2 5 4 2 2 3" xfId="29578"/>
    <cellStyle name="40% - Accent2 5 4 2 3" xfId="23044"/>
    <cellStyle name="40% - Accent2 5 4 2 3 2" xfId="33080"/>
    <cellStyle name="40% - Accent2 5 4 2 4" xfId="28001"/>
    <cellStyle name="40% - Accent2 5 4 3" xfId="15389"/>
    <cellStyle name="40% - Accent2 5 4 3 2" xfId="15618"/>
    <cellStyle name="40% - Accent2 5 4 3 2 2" xfId="23296"/>
    <cellStyle name="40% - Accent2 5 4 3 2 2 2" xfId="33332"/>
    <cellStyle name="40% - Accent2 5 4 3 2 3" xfId="29579"/>
    <cellStyle name="40% - Accent2 5 4 3 3" xfId="23194"/>
    <cellStyle name="40% - Accent2 5 4 3 3 2" xfId="33230"/>
    <cellStyle name="40% - Accent2 5 4 3 4" xfId="29450"/>
    <cellStyle name="40% - Accent2 5 4 4" xfId="15619"/>
    <cellStyle name="40% - Accent2 5 4 4 2" xfId="23297"/>
    <cellStyle name="40% - Accent2 5 4 4 2 2" xfId="33333"/>
    <cellStyle name="40% - Accent2 5 4 4 3" xfId="29580"/>
    <cellStyle name="40% - Accent2 5 4 5" xfId="22894"/>
    <cellStyle name="40% - Accent2 5 4 5 2" xfId="32930"/>
    <cellStyle name="40% - Accent2 5 4 6" xfId="27851"/>
    <cellStyle name="40% - Accent2 5 5" xfId="15620"/>
    <cellStyle name="40% - Accent2 6" xfId="6541"/>
    <cellStyle name="40% - Accent2 6 2" xfId="15621"/>
    <cellStyle name="40% - Accent2 6 3" xfId="15622"/>
    <cellStyle name="40% - Accent2 7" xfId="6542"/>
    <cellStyle name="40% - Accent2 8" xfId="6543"/>
    <cellStyle name="40% - Accent2 9" xfId="6544"/>
    <cellStyle name="40% - Accent2_Barclays International Qrtly" xfId="24717"/>
    <cellStyle name="40% - Accent3" xfId="2180"/>
    <cellStyle name="40% - Accent3 10" xfId="6545"/>
    <cellStyle name="40% - Accent3 11" xfId="15623"/>
    <cellStyle name="40% - Accent3 12" xfId="24830"/>
    <cellStyle name="40% - Accent3 2" xfId="2181"/>
    <cellStyle name="40% - Accent3 2 2" xfId="2182"/>
    <cellStyle name="40% - Accent3 2 3" xfId="2183"/>
    <cellStyle name="40% - Accent3 2 3 2" xfId="7891"/>
    <cellStyle name="40% - Accent3 2 3 3" xfId="15624"/>
    <cellStyle name="40% - Accent3 2 4" xfId="2184"/>
    <cellStyle name="40% - Accent3 2 5" xfId="2185"/>
    <cellStyle name="40% - Accent3 2 6" xfId="15625"/>
    <cellStyle name="40% - Accent3 3" xfId="2186"/>
    <cellStyle name="40% - Accent3 3 2" xfId="15626"/>
    <cellStyle name="40% - Accent3 4" xfId="2187"/>
    <cellStyle name="40% - Accent3 4 2" xfId="6546"/>
    <cellStyle name="40% - Accent3 4 2 2" xfId="15627"/>
    <cellStyle name="40% - Accent3 4 2 2 2" xfId="15628"/>
    <cellStyle name="40% - Accent3 4 3" xfId="6547"/>
    <cellStyle name="40% - Accent3 4 3 2" xfId="15629"/>
    <cellStyle name="40% - Accent3 4 4" xfId="15630"/>
    <cellStyle name="40% - Accent3 5" xfId="6548"/>
    <cellStyle name="40% - Accent3 5 2" xfId="13673"/>
    <cellStyle name="40% - Accent3 5 2 2" xfId="15631"/>
    <cellStyle name="40% - Accent3 5 3" xfId="13716"/>
    <cellStyle name="40% - Accent3 5 3 2" xfId="13932"/>
    <cellStyle name="40% - Accent3 5 3 2 2" xfId="15632"/>
    <cellStyle name="40% - Accent3 5 3 2 2 2" xfId="23298"/>
    <cellStyle name="40% - Accent3 5 3 2 2 2 2" xfId="33334"/>
    <cellStyle name="40% - Accent3 5 3 2 2 3" xfId="29581"/>
    <cellStyle name="40% - Accent3 5 3 2 3" xfId="23036"/>
    <cellStyle name="40% - Accent3 5 3 2 3 2" xfId="33072"/>
    <cellStyle name="40% - Accent3 5 3 2 4" xfId="27993"/>
    <cellStyle name="40% - Accent3 5 3 3" xfId="15381"/>
    <cellStyle name="40% - Accent3 5 3 3 2" xfId="15633"/>
    <cellStyle name="40% - Accent3 5 3 3 2 2" xfId="23299"/>
    <cellStyle name="40% - Accent3 5 3 3 2 2 2" xfId="33335"/>
    <cellStyle name="40% - Accent3 5 3 3 2 3" xfId="29582"/>
    <cellStyle name="40% - Accent3 5 3 3 3" xfId="23186"/>
    <cellStyle name="40% - Accent3 5 3 3 3 2" xfId="33222"/>
    <cellStyle name="40% - Accent3 5 3 3 4" xfId="29442"/>
    <cellStyle name="40% - Accent3 5 3 4" xfId="15634"/>
    <cellStyle name="40% - Accent3 5 3 5" xfId="15635"/>
    <cellStyle name="40% - Accent3 5 3 5 2" xfId="23300"/>
    <cellStyle name="40% - Accent3 5 3 5 2 2" xfId="33336"/>
    <cellStyle name="40% - Accent3 5 3 5 3" xfId="29583"/>
    <cellStyle name="40% - Accent3 5 3 6" xfId="22886"/>
    <cellStyle name="40% - Accent3 5 3 6 2" xfId="32922"/>
    <cellStyle name="40% - Accent3 5 3 7" xfId="27843"/>
    <cellStyle name="40% - Accent3 5 4" xfId="13752"/>
    <cellStyle name="40% - Accent3 5 4 2" xfId="13942"/>
    <cellStyle name="40% - Accent3 5 4 2 2" xfId="15636"/>
    <cellStyle name="40% - Accent3 5 4 2 2 2" xfId="23301"/>
    <cellStyle name="40% - Accent3 5 4 2 2 2 2" xfId="33337"/>
    <cellStyle name="40% - Accent3 5 4 2 2 3" xfId="29584"/>
    <cellStyle name="40% - Accent3 5 4 2 3" xfId="23046"/>
    <cellStyle name="40% - Accent3 5 4 2 3 2" xfId="33082"/>
    <cellStyle name="40% - Accent3 5 4 2 4" xfId="28003"/>
    <cellStyle name="40% - Accent3 5 4 3" xfId="15391"/>
    <cellStyle name="40% - Accent3 5 4 3 2" xfId="15637"/>
    <cellStyle name="40% - Accent3 5 4 3 2 2" xfId="23302"/>
    <cellStyle name="40% - Accent3 5 4 3 2 2 2" xfId="33338"/>
    <cellStyle name="40% - Accent3 5 4 3 2 3" xfId="29585"/>
    <cellStyle name="40% - Accent3 5 4 3 3" xfId="23196"/>
    <cellStyle name="40% - Accent3 5 4 3 3 2" xfId="33232"/>
    <cellStyle name="40% - Accent3 5 4 3 4" xfId="29452"/>
    <cellStyle name="40% - Accent3 5 4 4" xfId="15638"/>
    <cellStyle name="40% - Accent3 5 4 4 2" xfId="23303"/>
    <cellStyle name="40% - Accent3 5 4 4 2 2" xfId="33339"/>
    <cellStyle name="40% - Accent3 5 4 4 3" xfId="29586"/>
    <cellStyle name="40% - Accent3 5 4 5" xfId="22896"/>
    <cellStyle name="40% - Accent3 5 4 5 2" xfId="32932"/>
    <cellStyle name="40% - Accent3 5 4 6" xfId="27853"/>
    <cellStyle name="40% - Accent3 5 5" xfId="15639"/>
    <cellStyle name="40% - Accent3 6" xfId="6549"/>
    <cellStyle name="40% - Accent3 6 2" xfId="15640"/>
    <cellStyle name="40% - Accent3 6 3" xfId="15641"/>
    <cellStyle name="40% - Accent3 7" xfId="6550"/>
    <cellStyle name="40% - Accent3 8" xfId="6551"/>
    <cellStyle name="40% - Accent3 9" xfId="6552"/>
    <cellStyle name="40% - Accent3_Barclays International Qrtly" xfId="24718"/>
    <cellStyle name="40% - Accent4" xfId="2188"/>
    <cellStyle name="40% - Accent4 10" xfId="6553"/>
    <cellStyle name="40% - Accent4 11" xfId="15642"/>
    <cellStyle name="40% - Accent4 12" xfId="24831"/>
    <cellStyle name="40% - Accent4 2" xfId="2189"/>
    <cellStyle name="40% - Accent4 2 2" xfId="2190"/>
    <cellStyle name="40% - Accent4 2 3" xfId="2191"/>
    <cellStyle name="40% - Accent4 2 3 2" xfId="7892"/>
    <cellStyle name="40% - Accent4 2 3 3" xfId="15643"/>
    <cellStyle name="40% - Accent4 2 4" xfId="2192"/>
    <cellStyle name="40% - Accent4 2 5" xfId="2193"/>
    <cellStyle name="40% - Accent4 2 6" xfId="15644"/>
    <cellStyle name="40% - Accent4 3" xfId="2194"/>
    <cellStyle name="40% - Accent4 3 2" xfId="15645"/>
    <cellStyle name="40% - Accent4 4" xfId="2195"/>
    <cellStyle name="40% - Accent4 4 2" xfId="6554"/>
    <cellStyle name="40% - Accent4 4 2 2" xfId="15646"/>
    <cellStyle name="40% - Accent4 4 2 2 2" xfId="15647"/>
    <cellStyle name="40% - Accent4 4 3" xfId="6555"/>
    <cellStyle name="40% - Accent4 4 3 2" xfId="15648"/>
    <cellStyle name="40% - Accent4 4 4" xfId="15649"/>
    <cellStyle name="40% - Accent4 5" xfId="6556"/>
    <cellStyle name="40% - Accent4 5 2" xfId="13586"/>
    <cellStyle name="40% - Accent4 5 2 2" xfId="15650"/>
    <cellStyle name="40% - Accent4 5 3" xfId="13711"/>
    <cellStyle name="40% - Accent4 5 3 2" xfId="13931"/>
    <cellStyle name="40% - Accent4 5 3 2 2" xfId="15651"/>
    <cellStyle name="40% - Accent4 5 3 2 2 2" xfId="23304"/>
    <cellStyle name="40% - Accent4 5 3 2 2 2 2" xfId="33340"/>
    <cellStyle name="40% - Accent4 5 3 2 2 3" xfId="29587"/>
    <cellStyle name="40% - Accent4 5 3 2 3" xfId="23035"/>
    <cellStyle name="40% - Accent4 5 3 2 3 2" xfId="33071"/>
    <cellStyle name="40% - Accent4 5 3 2 4" xfId="27992"/>
    <cellStyle name="40% - Accent4 5 3 3" xfId="15380"/>
    <cellStyle name="40% - Accent4 5 3 3 2" xfId="15652"/>
    <cellStyle name="40% - Accent4 5 3 3 2 2" xfId="23305"/>
    <cellStyle name="40% - Accent4 5 3 3 2 2 2" xfId="33341"/>
    <cellStyle name="40% - Accent4 5 3 3 2 3" xfId="29588"/>
    <cellStyle name="40% - Accent4 5 3 3 3" xfId="23185"/>
    <cellStyle name="40% - Accent4 5 3 3 3 2" xfId="33221"/>
    <cellStyle name="40% - Accent4 5 3 3 4" xfId="29441"/>
    <cellStyle name="40% - Accent4 5 3 4" xfId="15653"/>
    <cellStyle name="40% - Accent4 5 3 5" xfId="15654"/>
    <cellStyle name="40% - Accent4 5 3 5 2" xfId="23306"/>
    <cellStyle name="40% - Accent4 5 3 5 2 2" xfId="33342"/>
    <cellStyle name="40% - Accent4 5 3 5 3" xfId="29589"/>
    <cellStyle name="40% - Accent4 5 3 6" xfId="22885"/>
    <cellStyle name="40% - Accent4 5 3 6 2" xfId="32921"/>
    <cellStyle name="40% - Accent4 5 3 7" xfId="27842"/>
    <cellStyle name="40% - Accent4 5 4" xfId="13754"/>
    <cellStyle name="40% - Accent4 5 4 2" xfId="13944"/>
    <cellStyle name="40% - Accent4 5 4 2 2" xfId="15655"/>
    <cellStyle name="40% - Accent4 5 4 2 2 2" xfId="23307"/>
    <cellStyle name="40% - Accent4 5 4 2 2 2 2" xfId="33343"/>
    <cellStyle name="40% - Accent4 5 4 2 2 3" xfId="29590"/>
    <cellStyle name="40% - Accent4 5 4 2 3" xfId="23048"/>
    <cellStyle name="40% - Accent4 5 4 2 3 2" xfId="33084"/>
    <cellStyle name="40% - Accent4 5 4 2 4" xfId="28005"/>
    <cellStyle name="40% - Accent4 5 4 3" xfId="15393"/>
    <cellStyle name="40% - Accent4 5 4 3 2" xfId="15656"/>
    <cellStyle name="40% - Accent4 5 4 3 2 2" xfId="23308"/>
    <cellStyle name="40% - Accent4 5 4 3 2 2 2" xfId="33344"/>
    <cellStyle name="40% - Accent4 5 4 3 2 3" xfId="29591"/>
    <cellStyle name="40% - Accent4 5 4 3 3" xfId="23198"/>
    <cellStyle name="40% - Accent4 5 4 3 3 2" xfId="33234"/>
    <cellStyle name="40% - Accent4 5 4 3 4" xfId="29454"/>
    <cellStyle name="40% - Accent4 5 4 4" xfId="15657"/>
    <cellStyle name="40% - Accent4 5 4 4 2" xfId="23309"/>
    <cellStyle name="40% - Accent4 5 4 4 2 2" xfId="33345"/>
    <cellStyle name="40% - Accent4 5 4 4 3" xfId="29592"/>
    <cellStyle name="40% - Accent4 5 4 5" xfId="22898"/>
    <cellStyle name="40% - Accent4 5 4 5 2" xfId="32934"/>
    <cellStyle name="40% - Accent4 5 4 6" xfId="27855"/>
    <cellStyle name="40% - Accent4 5 5" xfId="15658"/>
    <cellStyle name="40% - Accent4 6" xfId="6557"/>
    <cellStyle name="40% - Accent4 6 2" xfId="15659"/>
    <cellStyle name="40% - Accent4 6 3" xfId="15660"/>
    <cellStyle name="40% - Accent4 7" xfId="6558"/>
    <cellStyle name="40% - Accent4 8" xfId="6559"/>
    <cellStyle name="40% - Accent4 9" xfId="6560"/>
    <cellStyle name="40% - Accent4_Barclays International Qrtly" xfId="24719"/>
    <cellStyle name="40% - Accent5" xfId="2196"/>
    <cellStyle name="40% - Accent5 10" xfId="6561"/>
    <cellStyle name="40% - Accent5 11" xfId="15661"/>
    <cellStyle name="40% - Accent5 12" xfId="24832"/>
    <cellStyle name="40% - Accent5 2" xfId="2197"/>
    <cellStyle name="40% - Accent5 2 2" xfId="2198"/>
    <cellStyle name="40% - Accent5 2 3" xfId="2199"/>
    <cellStyle name="40% - Accent5 2 3 2" xfId="7893"/>
    <cellStyle name="40% - Accent5 2 3 3" xfId="15662"/>
    <cellStyle name="40% - Accent5 2 4" xfId="2200"/>
    <cellStyle name="40% - Accent5 2 5" xfId="2201"/>
    <cellStyle name="40% - Accent5 2 6" xfId="15663"/>
    <cellStyle name="40% - Accent5 3" xfId="2202"/>
    <cellStyle name="40% - Accent5 3 2" xfId="15664"/>
    <cellStyle name="40% - Accent5 4" xfId="2203"/>
    <cellStyle name="40% - Accent5 4 2" xfId="6562"/>
    <cellStyle name="40% - Accent5 4 2 2" xfId="15665"/>
    <cellStyle name="40% - Accent5 4 2 2 2" xfId="15666"/>
    <cellStyle name="40% - Accent5 4 3" xfId="6563"/>
    <cellStyle name="40% - Accent5 4 3 2" xfId="15667"/>
    <cellStyle name="40% - Accent5 4 4" xfId="15668"/>
    <cellStyle name="40% - Accent5 5" xfId="6564"/>
    <cellStyle name="40% - Accent5 5 2" xfId="13643"/>
    <cellStyle name="40% - Accent5 5 2 2" xfId="15669"/>
    <cellStyle name="40% - Accent5 5 3" xfId="13594"/>
    <cellStyle name="40% - Accent5 5 3 2" xfId="13918"/>
    <cellStyle name="40% - Accent5 5 3 2 2" xfId="15670"/>
    <cellStyle name="40% - Accent5 5 3 2 2 2" xfId="23310"/>
    <cellStyle name="40% - Accent5 5 3 2 2 2 2" xfId="33346"/>
    <cellStyle name="40% - Accent5 5 3 2 2 3" xfId="29593"/>
    <cellStyle name="40% - Accent5 5 3 2 3" xfId="23022"/>
    <cellStyle name="40% - Accent5 5 3 2 3 2" xfId="33058"/>
    <cellStyle name="40% - Accent5 5 3 2 4" xfId="27979"/>
    <cellStyle name="40% - Accent5 5 3 3" xfId="15367"/>
    <cellStyle name="40% - Accent5 5 3 3 2" xfId="15671"/>
    <cellStyle name="40% - Accent5 5 3 3 2 2" xfId="23311"/>
    <cellStyle name="40% - Accent5 5 3 3 2 2 2" xfId="33347"/>
    <cellStyle name="40% - Accent5 5 3 3 2 3" xfId="29594"/>
    <cellStyle name="40% - Accent5 5 3 3 3" xfId="23172"/>
    <cellStyle name="40% - Accent5 5 3 3 3 2" xfId="33208"/>
    <cellStyle name="40% - Accent5 5 3 3 4" xfId="29428"/>
    <cellStyle name="40% - Accent5 5 3 4" xfId="15672"/>
    <cellStyle name="40% - Accent5 5 3 5" xfId="15673"/>
    <cellStyle name="40% - Accent5 5 3 5 2" xfId="23312"/>
    <cellStyle name="40% - Accent5 5 3 5 2 2" xfId="33348"/>
    <cellStyle name="40% - Accent5 5 3 5 3" xfId="29595"/>
    <cellStyle name="40% - Accent5 5 3 6" xfId="22872"/>
    <cellStyle name="40% - Accent5 5 3 6 2" xfId="32908"/>
    <cellStyle name="40% - Accent5 5 3 7" xfId="27824"/>
    <cellStyle name="40% - Accent5 5 4" xfId="13756"/>
    <cellStyle name="40% - Accent5 5 4 2" xfId="13946"/>
    <cellStyle name="40% - Accent5 5 4 2 2" xfId="15674"/>
    <cellStyle name="40% - Accent5 5 4 2 2 2" xfId="23313"/>
    <cellStyle name="40% - Accent5 5 4 2 2 2 2" xfId="33349"/>
    <cellStyle name="40% - Accent5 5 4 2 2 3" xfId="29596"/>
    <cellStyle name="40% - Accent5 5 4 2 3" xfId="23050"/>
    <cellStyle name="40% - Accent5 5 4 2 3 2" xfId="33086"/>
    <cellStyle name="40% - Accent5 5 4 2 4" xfId="28007"/>
    <cellStyle name="40% - Accent5 5 4 3" xfId="15395"/>
    <cellStyle name="40% - Accent5 5 4 3 2" xfId="15675"/>
    <cellStyle name="40% - Accent5 5 4 3 2 2" xfId="23314"/>
    <cellStyle name="40% - Accent5 5 4 3 2 2 2" xfId="33350"/>
    <cellStyle name="40% - Accent5 5 4 3 2 3" xfId="29597"/>
    <cellStyle name="40% - Accent5 5 4 3 3" xfId="23200"/>
    <cellStyle name="40% - Accent5 5 4 3 3 2" xfId="33236"/>
    <cellStyle name="40% - Accent5 5 4 3 4" xfId="29456"/>
    <cellStyle name="40% - Accent5 5 4 4" xfId="15676"/>
    <cellStyle name="40% - Accent5 5 4 4 2" xfId="23315"/>
    <cellStyle name="40% - Accent5 5 4 4 2 2" xfId="33351"/>
    <cellStyle name="40% - Accent5 5 4 4 3" xfId="29598"/>
    <cellStyle name="40% - Accent5 5 4 5" xfId="22900"/>
    <cellStyle name="40% - Accent5 5 4 5 2" xfId="32936"/>
    <cellStyle name="40% - Accent5 5 4 6" xfId="27857"/>
    <cellStyle name="40% - Accent5 5 5" xfId="15677"/>
    <cellStyle name="40% - Accent5 6" xfId="6565"/>
    <cellStyle name="40% - Accent5 6 2" xfId="15678"/>
    <cellStyle name="40% - Accent5 6 3" xfId="15679"/>
    <cellStyle name="40% - Accent5 7" xfId="6566"/>
    <cellStyle name="40% - Accent5 8" xfId="6567"/>
    <cellStyle name="40% - Accent5 9" xfId="6568"/>
    <cellStyle name="40% - Accent5_Barclays International Qrtly" xfId="24720"/>
    <cellStyle name="40% - Accent6" xfId="2204"/>
    <cellStyle name="40% - Accent6 10" xfId="6569"/>
    <cellStyle name="40% - Accent6 11" xfId="15680"/>
    <cellStyle name="40% - Accent6 12" xfId="24833"/>
    <cellStyle name="40% - Accent6 2" xfId="2205"/>
    <cellStyle name="40% - Accent6 2 2" xfId="2206"/>
    <cellStyle name="40% - Accent6 2 3" xfId="2207"/>
    <cellStyle name="40% - Accent6 2 3 2" xfId="7894"/>
    <cellStyle name="40% - Accent6 2 3 3" xfId="15681"/>
    <cellStyle name="40% - Accent6 2 4" xfId="2208"/>
    <cellStyle name="40% - Accent6 2 5" xfId="2209"/>
    <cellStyle name="40% - Accent6 2 6" xfId="15682"/>
    <cellStyle name="40% - Accent6 3" xfId="2210"/>
    <cellStyle name="40% - Accent6 3 2" xfId="15683"/>
    <cellStyle name="40% - Accent6 4" xfId="2211"/>
    <cellStyle name="40% - Accent6 4 2" xfId="6570"/>
    <cellStyle name="40% - Accent6 4 2 2" xfId="15684"/>
    <cellStyle name="40% - Accent6 4 2 2 2" xfId="15685"/>
    <cellStyle name="40% - Accent6 4 3" xfId="6571"/>
    <cellStyle name="40% - Accent6 4 3 2" xfId="15686"/>
    <cellStyle name="40% - Accent6 4 4" xfId="15687"/>
    <cellStyle name="40% - Accent6 5" xfId="6572"/>
    <cellStyle name="40% - Accent6 5 2" xfId="13622"/>
    <cellStyle name="40% - Accent6 5 2 2" xfId="15688"/>
    <cellStyle name="40% - Accent6 5 3" xfId="13641"/>
    <cellStyle name="40% - Accent6 5 3 2" xfId="13922"/>
    <cellStyle name="40% - Accent6 5 3 2 2" xfId="15689"/>
    <cellStyle name="40% - Accent6 5 3 2 2 2" xfId="23316"/>
    <cellStyle name="40% - Accent6 5 3 2 2 2 2" xfId="33352"/>
    <cellStyle name="40% - Accent6 5 3 2 2 3" xfId="29599"/>
    <cellStyle name="40% - Accent6 5 3 2 3" xfId="23026"/>
    <cellStyle name="40% - Accent6 5 3 2 3 2" xfId="33062"/>
    <cellStyle name="40% - Accent6 5 3 2 4" xfId="27983"/>
    <cellStyle name="40% - Accent6 5 3 3" xfId="15371"/>
    <cellStyle name="40% - Accent6 5 3 3 2" xfId="15690"/>
    <cellStyle name="40% - Accent6 5 3 3 2 2" xfId="23317"/>
    <cellStyle name="40% - Accent6 5 3 3 2 2 2" xfId="33353"/>
    <cellStyle name="40% - Accent6 5 3 3 2 3" xfId="29600"/>
    <cellStyle name="40% - Accent6 5 3 3 3" xfId="23176"/>
    <cellStyle name="40% - Accent6 5 3 3 3 2" xfId="33212"/>
    <cellStyle name="40% - Accent6 5 3 3 4" xfId="29432"/>
    <cellStyle name="40% - Accent6 5 3 4" xfId="15691"/>
    <cellStyle name="40% - Accent6 5 3 5" xfId="15692"/>
    <cellStyle name="40% - Accent6 5 3 5 2" xfId="23318"/>
    <cellStyle name="40% - Accent6 5 3 5 2 2" xfId="33354"/>
    <cellStyle name="40% - Accent6 5 3 5 3" xfId="29601"/>
    <cellStyle name="40% - Accent6 5 3 6" xfId="22876"/>
    <cellStyle name="40% - Accent6 5 3 6 2" xfId="32912"/>
    <cellStyle name="40% - Accent6 5 3 7" xfId="27828"/>
    <cellStyle name="40% - Accent6 5 4" xfId="13758"/>
    <cellStyle name="40% - Accent6 5 4 2" xfId="13948"/>
    <cellStyle name="40% - Accent6 5 4 2 2" xfId="15693"/>
    <cellStyle name="40% - Accent6 5 4 2 2 2" xfId="23319"/>
    <cellStyle name="40% - Accent6 5 4 2 2 2 2" xfId="33355"/>
    <cellStyle name="40% - Accent6 5 4 2 2 3" xfId="29602"/>
    <cellStyle name="40% - Accent6 5 4 2 3" xfId="23052"/>
    <cellStyle name="40% - Accent6 5 4 2 3 2" xfId="33088"/>
    <cellStyle name="40% - Accent6 5 4 2 4" xfId="28009"/>
    <cellStyle name="40% - Accent6 5 4 3" xfId="15397"/>
    <cellStyle name="40% - Accent6 5 4 3 2" xfId="15694"/>
    <cellStyle name="40% - Accent6 5 4 3 2 2" xfId="23320"/>
    <cellStyle name="40% - Accent6 5 4 3 2 2 2" xfId="33356"/>
    <cellStyle name="40% - Accent6 5 4 3 2 3" xfId="29603"/>
    <cellStyle name="40% - Accent6 5 4 3 3" xfId="23202"/>
    <cellStyle name="40% - Accent6 5 4 3 3 2" xfId="33238"/>
    <cellStyle name="40% - Accent6 5 4 3 4" xfId="29458"/>
    <cellStyle name="40% - Accent6 5 4 4" xfId="15695"/>
    <cellStyle name="40% - Accent6 5 4 4 2" xfId="23321"/>
    <cellStyle name="40% - Accent6 5 4 4 2 2" xfId="33357"/>
    <cellStyle name="40% - Accent6 5 4 4 3" xfId="29604"/>
    <cellStyle name="40% - Accent6 5 4 5" xfId="22902"/>
    <cellStyle name="40% - Accent6 5 4 5 2" xfId="32938"/>
    <cellStyle name="40% - Accent6 5 4 6" xfId="27859"/>
    <cellStyle name="40% - Accent6 5 5" xfId="15696"/>
    <cellStyle name="40% - Accent6 6" xfId="6573"/>
    <cellStyle name="40% - Accent6 6 2" xfId="15697"/>
    <cellStyle name="40% - Accent6 6 3" xfId="15698"/>
    <cellStyle name="40% - Accent6 7" xfId="6574"/>
    <cellStyle name="40% - Accent6 8" xfId="6575"/>
    <cellStyle name="40% - Accent6 9" xfId="6576"/>
    <cellStyle name="40% - Accent6_Barclays International Qrtly" xfId="24721"/>
    <cellStyle name="60% - Accent1" xfId="2212"/>
    <cellStyle name="60% - Accent1 10" xfId="15699"/>
    <cellStyle name="60% - Accent1 11" xfId="24834"/>
    <cellStyle name="60% - Accent1 2" xfId="2213"/>
    <cellStyle name="60% - Accent1 2 2" xfId="2214"/>
    <cellStyle name="60% - Accent1 2 2 2" xfId="15700"/>
    <cellStyle name="60% - Accent1 2 3" xfId="2215"/>
    <cellStyle name="60% - Accent1 2 4" xfId="2216"/>
    <cellStyle name="60% - Accent1 2 5" xfId="15701"/>
    <cellStyle name="60% - Accent1 3" xfId="2217"/>
    <cellStyle name="60% - Accent1 3 2" xfId="6577"/>
    <cellStyle name="60% - Accent1 3 2 2" xfId="15702"/>
    <cellStyle name="60% - Accent1 3 2 2 2" xfId="15703"/>
    <cellStyle name="60% - Accent1 3 3" xfId="6578"/>
    <cellStyle name="60% - Accent1 3 3 2" xfId="15704"/>
    <cellStyle name="60% - Accent1 3 4" xfId="15705"/>
    <cellStyle name="60% - Accent1 4" xfId="6579"/>
    <cellStyle name="60% - Accent1 4 2" xfId="13726"/>
    <cellStyle name="60% - Accent1 4 2 2" xfId="15706"/>
    <cellStyle name="60% - Accent1 4 3" xfId="13688"/>
    <cellStyle name="60% - Accent1 4 3 2" xfId="15707"/>
    <cellStyle name="60% - Accent1 4 4" xfId="15708"/>
    <cellStyle name="60% - Accent1 5" xfId="6580"/>
    <cellStyle name="60% - Accent1 5 2" xfId="15709"/>
    <cellStyle name="60% - Accent1 5 2 2" xfId="15710"/>
    <cellStyle name="60% - Accent1 5 3" xfId="15711"/>
    <cellStyle name="60% - Accent1 6" xfId="6581"/>
    <cellStyle name="60% - Accent1 6 2" xfId="15712"/>
    <cellStyle name="60% - Accent1 6 3" xfId="15713"/>
    <cellStyle name="60% - Accent1 7" xfId="6582"/>
    <cellStyle name="60% - Accent1 8" xfId="6583"/>
    <cellStyle name="60% - Accent1 9" xfId="6584"/>
    <cellStyle name="60% - Accent1_Barclays International Qrtly" xfId="24722"/>
    <cellStyle name="60% - Accent2" xfId="2218"/>
    <cellStyle name="60% - Accent2 10" xfId="15714"/>
    <cellStyle name="60% - Accent2 11" xfId="24835"/>
    <cellStyle name="60% - Accent2 2" xfId="2219"/>
    <cellStyle name="60% - Accent2 2 2" xfId="2220"/>
    <cellStyle name="60% - Accent2 2 2 2" xfId="15715"/>
    <cellStyle name="60% - Accent2 2 3" xfId="2221"/>
    <cellStyle name="60% - Accent2 2 4" xfId="2222"/>
    <cellStyle name="60% - Accent2 2 5" xfId="15716"/>
    <cellStyle name="60% - Accent2 3" xfId="2223"/>
    <cellStyle name="60% - Accent2 3 2" xfId="6585"/>
    <cellStyle name="60% - Accent2 3 2 2" xfId="15717"/>
    <cellStyle name="60% - Accent2 3 2 2 2" xfId="15718"/>
    <cellStyle name="60% - Accent2 3 3" xfId="6586"/>
    <cellStyle name="60% - Accent2 3 3 2" xfId="15719"/>
    <cellStyle name="60% - Accent2 3 4" xfId="15720"/>
    <cellStyle name="60% - Accent2 4" xfId="6587"/>
    <cellStyle name="60% - Accent2 4 2" xfId="13631"/>
    <cellStyle name="60% - Accent2 4 2 2" xfId="15721"/>
    <cellStyle name="60% - Accent2 4 3" xfId="13692"/>
    <cellStyle name="60% - Accent2 4 3 2" xfId="15722"/>
    <cellStyle name="60% - Accent2 4 4" xfId="15723"/>
    <cellStyle name="60% - Accent2 5" xfId="6588"/>
    <cellStyle name="60% - Accent2 5 2" xfId="15724"/>
    <cellStyle name="60% - Accent2 5 2 2" xfId="15725"/>
    <cellStyle name="60% - Accent2 5 3" xfId="15726"/>
    <cellStyle name="60% - Accent2 6" xfId="6589"/>
    <cellStyle name="60% - Accent2 6 2" xfId="15727"/>
    <cellStyle name="60% - Accent2 6 3" xfId="15728"/>
    <cellStyle name="60% - Accent2 7" xfId="6590"/>
    <cellStyle name="60% - Accent2 8" xfId="6591"/>
    <cellStyle name="60% - Accent2 9" xfId="6592"/>
    <cellStyle name="60% - Accent2_Barclays International Qrtly" xfId="24723"/>
    <cellStyle name="60% - Accent3" xfId="2224"/>
    <cellStyle name="60% - Accent3 10" xfId="15729"/>
    <cellStyle name="60% - Accent3 11" xfId="24836"/>
    <cellStyle name="60% - Accent3 2" xfId="2225"/>
    <cellStyle name="60% - Accent3 2 2" xfId="2226"/>
    <cellStyle name="60% - Accent3 2 2 2" xfId="15730"/>
    <cellStyle name="60% - Accent3 2 3" xfId="2227"/>
    <cellStyle name="60% - Accent3 2 4" xfId="2228"/>
    <cellStyle name="60% - Accent3 2 5" xfId="15731"/>
    <cellStyle name="60% - Accent3 3" xfId="2229"/>
    <cellStyle name="60% - Accent3 3 2" xfId="6593"/>
    <cellStyle name="60% - Accent3 3 2 2" xfId="15732"/>
    <cellStyle name="60% - Accent3 3 2 2 2" xfId="15733"/>
    <cellStyle name="60% - Accent3 3 3" xfId="6594"/>
    <cellStyle name="60% - Accent3 3 3 2" xfId="15734"/>
    <cellStyle name="60% - Accent3 3 4" xfId="15735"/>
    <cellStyle name="60% - Accent3 4" xfId="6595"/>
    <cellStyle name="60% - Accent3 4 2" xfId="13612"/>
    <cellStyle name="60% - Accent3 4 2 2" xfId="15736"/>
    <cellStyle name="60% - Accent3 4 3" xfId="13616"/>
    <cellStyle name="60% - Accent3 4 3 2" xfId="15737"/>
    <cellStyle name="60% - Accent3 4 4" xfId="15738"/>
    <cellStyle name="60% - Accent3 5" xfId="6596"/>
    <cellStyle name="60% - Accent3 5 2" xfId="15739"/>
    <cellStyle name="60% - Accent3 5 2 2" xfId="15740"/>
    <cellStyle name="60% - Accent3 5 3" xfId="15741"/>
    <cellStyle name="60% - Accent3 6" xfId="6597"/>
    <cellStyle name="60% - Accent3 6 2" xfId="15742"/>
    <cellStyle name="60% - Accent3 6 3" xfId="15743"/>
    <cellStyle name="60% - Accent3 7" xfId="6598"/>
    <cellStyle name="60% - Accent3 8" xfId="6599"/>
    <cellStyle name="60% - Accent3 9" xfId="6600"/>
    <cellStyle name="60% - Accent3_Barclays International Qrtly" xfId="24724"/>
    <cellStyle name="60% - Accent4" xfId="2230"/>
    <cellStyle name="60% - Accent4 10" xfId="15744"/>
    <cellStyle name="60% - Accent4 11" xfId="24837"/>
    <cellStyle name="60% - Accent4 2" xfId="2231"/>
    <cellStyle name="60% - Accent4 2 2" xfId="2232"/>
    <cellStyle name="60% - Accent4 2 2 2" xfId="15745"/>
    <cellStyle name="60% - Accent4 2 3" xfId="2233"/>
    <cellStyle name="60% - Accent4 2 4" xfId="2234"/>
    <cellStyle name="60% - Accent4 2 5" xfId="15746"/>
    <cellStyle name="60% - Accent4 3" xfId="2235"/>
    <cellStyle name="60% - Accent4 3 2" xfId="6601"/>
    <cellStyle name="60% - Accent4 3 2 2" xfId="15747"/>
    <cellStyle name="60% - Accent4 3 2 2 2" xfId="15748"/>
    <cellStyle name="60% - Accent4 3 3" xfId="6602"/>
    <cellStyle name="60% - Accent4 3 3 2" xfId="15749"/>
    <cellStyle name="60% - Accent4 3 4" xfId="15750"/>
    <cellStyle name="60% - Accent4 4" xfId="6603"/>
    <cellStyle name="60% - Accent4 4 2" xfId="13721"/>
    <cellStyle name="60% - Accent4 4 2 2" xfId="15751"/>
    <cellStyle name="60% - Accent4 4 3" xfId="13725"/>
    <cellStyle name="60% - Accent4 4 3 2" xfId="15752"/>
    <cellStyle name="60% - Accent4 4 4" xfId="15753"/>
    <cellStyle name="60% - Accent4 5" xfId="6604"/>
    <cellStyle name="60% - Accent4 5 2" xfId="15754"/>
    <cellStyle name="60% - Accent4 5 2 2" xfId="15755"/>
    <cellStyle name="60% - Accent4 5 3" xfId="15756"/>
    <cellStyle name="60% - Accent4 6" xfId="6605"/>
    <cellStyle name="60% - Accent4 6 2" xfId="15757"/>
    <cellStyle name="60% - Accent4 6 3" xfId="15758"/>
    <cellStyle name="60% - Accent4 7" xfId="6606"/>
    <cellStyle name="60% - Accent4 8" xfId="6607"/>
    <cellStyle name="60% - Accent4 9" xfId="6608"/>
    <cellStyle name="60% - Accent4_Barclays International Qrtly" xfId="24725"/>
    <cellStyle name="60% - Accent5" xfId="2236"/>
    <cellStyle name="60% - Accent5 10" xfId="15759"/>
    <cellStyle name="60% - Accent5 11" xfId="24838"/>
    <cellStyle name="60% - Accent5 2" xfId="2237"/>
    <cellStyle name="60% - Accent5 2 2" xfId="2238"/>
    <cellStyle name="60% - Accent5 2 2 2" xfId="15760"/>
    <cellStyle name="60% - Accent5 2 3" xfId="2239"/>
    <cellStyle name="60% - Accent5 2 4" xfId="2240"/>
    <cellStyle name="60% - Accent5 2 5" xfId="15761"/>
    <cellStyle name="60% - Accent5 3" xfId="2241"/>
    <cellStyle name="60% - Accent5 3 2" xfId="6609"/>
    <cellStyle name="60% - Accent5 3 2 2" xfId="15762"/>
    <cellStyle name="60% - Accent5 3 2 2 2" xfId="15763"/>
    <cellStyle name="60% - Accent5 3 3" xfId="6610"/>
    <cellStyle name="60% - Accent5 3 3 2" xfId="15764"/>
    <cellStyle name="60% - Accent5 3 4" xfId="15765"/>
    <cellStyle name="60% - Accent5 4" xfId="6611"/>
    <cellStyle name="60% - Accent5 4 2" xfId="13636"/>
    <cellStyle name="60% - Accent5 4 2 2" xfId="15766"/>
    <cellStyle name="60% - Accent5 4 3" xfId="13593"/>
    <cellStyle name="60% - Accent5 4 3 2" xfId="15767"/>
    <cellStyle name="60% - Accent5 4 4" xfId="15768"/>
    <cellStyle name="60% - Accent5 5" xfId="6612"/>
    <cellStyle name="60% - Accent5 5 2" xfId="15769"/>
    <cellStyle name="60% - Accent5 5 2 2" xfId="15770"/>
    <cellStyle name="60% - Accent5 5 3" xfId="15771"/>
    <cellStyle name="60% - Accent5 6" xfId="6613"/>
    <cellStyle name="60% - Accent5 6 2" xfId="15772"/>
    <cellStyle name="60% - Accent5 6 3" xfId="15773"/>
    <cellStyle name="60% - Accent5 7" xfId="6614"/>
    <cellStyle name="60% - Accent5 8" xfId="6615"/>
    <cellStyle name="60% - Accent5 9" xfId="6616"/>
    <cellStyle name="60% - Accent5_Barclays International Qrtly" xfId="24726"/>
    <cellStyle name="60% - Accent6" xfId="2242"/>
    <cellStyle name="60% - Accent6 10" xfId="15774"/>
    <cellStyle name="60% - Accent6 11" xfId="24839"/>
    <cellStyle name="60% - Accent6 2" xfId="2243"/>
    <cellStyle name="60% - Accent6 2 2" xfId="2244"/>
    <cellStyle name="60% - Accent6 2 2 2" xfId="15775"/>
    <cellStyle name="60% - Accent6 2 3" xfId="2245"/>
    <cellStyle name="60% - Accent6 2 4" xfId="2246"/>
    <cellStyle name="60% - Accent6 2 5" xfId="15776"/>
    <cellStyle name="60% - Accent6 3" xfId="2247"/>
    <cellStyle name="60% - Accent6 3 2" xfId="6617"/>
    <cellStyle name="60% - Accent6 3 2 2" xfId="15777"/>
    <cellStyle name="60% - Accent6 3 2 2 2" xfId="15778"/>
    <cellStyle name="60% - Accent6 3 3" xfId="6618"/>
    <cellStyle name="60% - Accent6 3 3 2" xfId="15779"/>
    <cellStyle name="60% - Accent6 3 4" xfId="15780"/>
    <cellStyle name="60% - Accent6 4" xfId="6619"/>
    <cellStyle name="60% - Accent6 4 2" xfId="13672"/>
    <cellStyle name="60% - Accent6 4 2 2" xfId="15781"/>
    <cellStyle name="60% - Accent6 4 3" xfId="13589"/>
    <cellStyle name="60% - Accent6 4 3 2" xfId="15782"/>
    <cellStyle name="60% - Accent6 4 4" xfId="15783"/>
    <cellStyle name="60% - Accent6 5" xfId="6620"/>
    <cellStyle name="60% - Accent6 5 2" xfId="15784"/>
    <cellStyle name="60% - Accent6 5 2 2" xfId="15785"/>
    <cellStyle name="60% - Accent6 5 3" xfId="15786"/>
    <cellStyle name="60% - Accent6 6" xfId="6621"/>
    <cellStyle name="60% - Accent6 6 2" xfId="15787"/>
    <cellStyle name="60% - Accent6 6 3" xfId="15788"/>
    <cellStyle name="60% - Accent6 7" xfId="6622"/>
    <cellStyle name="60% - Accent6 8" xfId="6623"/>
    <cellStyle name="60% - Accent6 9" xfId="6624"/>
    <cellStyle name="60% - Accent6_Barclays International Qrtly" xfId="24727"/>
    <cellStyle name="6mal" xfId="2248"/>
    <cellStyle name="6mal 2" xfId="2249"/>
    <cellStyle name="6mal 3" xfId="7895"/>
    <cellStyle name="6mal 4" xfId="13802"/>
    <cellStyle name="75" xfId="2250"/>
    <cellStyle name="75 2" xfId="2251"/>
    <cellStyle name="75 2 2" xfId="6625"/>
    <cellStyle name="75 2 3" xfId="6626"/>
    <cellStyle name="75 3" xfId="6627"/>
    <cellStyle name="75 4" xfId="6628"/>
    <cellStyle name="75 5" xfId="6629"/>
    <cellStyle name="A pts" xfId="2252"/>
    <cellStyle name="A pts 2" xfId="6630"/>
    <cellStyle name="A pts 3" xfId="6631"/>
    <cellStyle name="A pts 4" xfId="6632"/>
    <cellStyle name="a10d0" xfId="2253"/>
    <cellStyle name="a10d0 2" xfId="2254"/>
    <cellStyle name="a10d2" xfId="2255"/>
    <cellStyle name="a10d2 2" xfId="2256"/>
    <cellStyle name="a8d0" xfId="2257"/>
    <cellStyle name="a8d0 2" xfId="2258"/>
    <cellStyle name="a8d2" xfId="2259"/>
    <cellStyle name="a8d2 2" xfId="2260"/>
    <cellStyle name="AA Condensed" xfId="2261"/>
    <cellStyle name="AA Condensed 2" xfId="6633"/>
    <cellStyle name="AA Condensed 3" xfId="6634"/>
    <cellStyle name="AA Condensed 4" xfId="6635"/>
    <cellStyle name="AA Normal" xfId="2262"/>
    <cellStyle name="AA Normal 2" xfId="6636"/>
    <cellStyle name="AA Normal 3" xfId="6637"/>
    <cellStyle name="AA Normal 4" xfId="6638"/>
    <cellStyle name="Accent1" xfId="2263"/>
    <cellStyle name="Accent1 10" xfId="15789"/>
    <cellStyle name="Accent1 11" xfId="24840"/>
    <cellStyle name="Accent1 2" xfId="2264"/>
    <cellStyle name="Accent1 2 2" xfId="2265"/>
    <cellStyle name="Accent1 2 2 2" xfId="15790"/>
    <cellStyle name="Accent1 2 3" xfId="2266"/>
    <cellStyle name="Accent1 2 4" xfId="2267"/>
    <cellStyle name="Accent1 2 5" xfId="15791"/>
    <cellStyle name="Accent1 3" xfId="2268"/>
    <cellStyle name="Accent1 3 2" xfId="6639"/>
    <cellStyle name="Accent1 3 2 2" xfId="15792"/>
    <cellStyle name="Accent1 3 2 2 2" xfId="15793"/>
    <cellStyle name="Accent1 3 3" xfId="6640"/>
    <cellStyle name="Accent1 3 3 2" xfId="15794"/>
    <cellStyle name="Accent1 3 4" xfId="15795"/>
    <cellStyle name="Accent1 4" xfId="6641"/>
    <cellStyle name="Accent1 4 2" xfId="13626"/>
    <cellStyle name="Accent1 4 2 2" xfId="15796"/>
    <cellStyle name="Accent1 4 3" xfId="13687"/>
    <cellStyle name="Accent1 4 3 2" xfId="15797"/>
    <cellStyle name="Accent1 4 4" xfId="15798"/>
    <cellStyle name="Accent1 5" xfId="6642"/>
    <cellStyle name="Accent1 5 2" xfId="15799"/>
    <cellStyle name="Accent1 5 2 2" xfId="15800"/>
    <cellStyle name="Accent1 5 3" xfId="15801"/>
    <cellStyle name="Accent1 6" xfId="6643"/>
    <cellStyle name="Accent1 6 2" xfId="15802"/>
    <cellStyle name="Accent1 6 3" xfId="15803"/>
    <cellStyle name="Accent1 7" xfId="6644"/>
    <cellStyle name="Accent1 8" xfId="6645"/>
    <cellStyle name="Accent1 9" xfId="6646"/>
    <cellStyle name="Accent1_Barclays International Qrtly" xfId="24728"/>
    <cellStyle name="Accent2" xfId="2269"/>
    <cellStyle name="Accent2 10" xfId="15804"/>
    <cellStyle name="Accent2 11" xfId="24841"/>
    <cellStyle name="Accent2 2" xfId="2270"/>
    <cellStyle name="Accent2 2 2" xfId="2271"/>
    <cellStyle name="Accent2 2 2 2" xfId="15805"/>
    <cellStyle name="Accent2 2 3" xfId="2272"/>
    <cellStyle name="Accent2 2 4" xfId="2273"/>
    <cellStyle name="Accent2 2 5" xfId="15806"/>
    <cellStyle name="Accent2 3" xfId="2274"/>
    <cellStyle name="Accent2 3 2" xfId="15807"/>
    <cellStyle name="Accent2 3 3" xfId="15808"/>
    <cellStyle name="Accent2 4" xfId="6647"/>
    <cellStyle name="Accent2 4 2" xfId="13730"/>
    <cellStyle name="Accent2 4 2 2" xfId="15809"/>
    <cellStyle name="Accent2 4 3" xfId="13680"/>
    <cellStyle name="Accent2 4 3 2" xfId="15810"/>
    <cellStyle name="Accent2 4 4" xfId="15811"/>
    <cellStyle name="Accent2 5" xfId="6648"/>
    <cellStyle name="Accent2 5 2" xfId="15812"/>
    <cellStyle name="Accent2 5 2 2" xfId="15813"/>
    <cellStyle name="Accent2 5 3" xfId="15814"/>
    <cellStyle name="Accent2 6" xfId="6649"/>
    <cellStyle name="Accent2 6 2" xfId="15815"/>
    <cellStyle name="Accent2 6 3" xfId="15816"/>
    <cellStyle name="Accent2 7" xfId="6650"/>
    <cellStyle name="Accent2 8" xfId="6651"/>
    <cellStyle name="Accent2 9" xfId="6652"/>
    <cellStyle name="Accent2_Barclays International Qrtly" xfId="24729"/>
    <cellStyle name="Accent3" xfId="2275"/>
    <cellStyle name="Accent3 10" xfId="15817"/>
    <cellStyle name="Accent3 11" xfId="24842"/>
    <cellStyle name="Accent3 2" xfId="2276"/>
    <cellStyle name="Accent3 2 2" xfId="2277"/>
    <cellStyle name="Accent3 2 2 2" xfId="15818"/>
    <cellStyle name="Accent3 2 3" xfId="2278"/>
    <cellStyle name="Accent3 2 4" xfId="2279"/>
    <cellStyle name="Accent3 2 5" xfId="15819"/>
    <cellStyle name="Accent3 3" xfId="2280"/>
    <cellStyle name="Accent3 3 2" xfId="6653"/>
    <cellStyle name="Accent3 3 2 2" xfId="15820"/>
    <cellStyle name="Accent3 3 2 2 2" xfId="15821"/>
    <cellStyle name="Accent3 3 3" xfId="6654"/>
    <cellStyle name="Accent3 3 3 2" xfId="15822"/>
    <cellStyle name="Accent3 3 4" xfId="15823"/>
    <cellStyle name="Accent3 4" xfId="6655"/>
    <cellStyle name="Accent3 4 2" xfId="13704"/>
    <cellStyle name="Accent3 4 2 2" xfId="15824"/>
    <cellStyle name="Accent3 4 3" xfId="13655"/>
    <cellStyle name="Accent3 4 3 2" xfId="15825"/>
    <cellStyle name="Accent3 4 4" xfId="15826"/>
    <cellStyle name="Accent3 5" xfId="6656"/>
    <cellStyle name="Accent3 5 2" xfId="15827"/>
    <cellStyle name="Accent3 5 2 2" xfId="15828"/>
    <cellStyle name="Accent3 5 3" xfId="15829"/>
    <cellStyle name="Accent3 6" xfId="6657"/>
    <cellStyle name="Accent3 6 2" xfId="15830"/>
    <cellStyle name="Accent3 6 3" xfId="15831"/>
    <cellStyle name="Accent3 7" xfId="6658"/>
    <cellStyle name="Accent3 8" xfId="6659"/>
    <cellStyle name="Accent3 9" xfId="6660"/>
    <cellStyle name="Accent3_Barclays International Qrtly" xfId="24730"/>
    <cellStyle name="Accent4" xfId="2281"/>
    <cellStyle name="Accent4 10" xfId="15832"/>
    <cellStyle name="Accent4 11" xfId="24843"/>
    <cellStyle name="Accent4 2" xfId="2282"/>
    <cellStyle name="Accent4 2 2" xfId="2283"/>
    <cellStyle name="Accent4 2 2 2" xfId="15833"/>
    <cellStyle name="Accent4 2 3" xfId="2284"/>
    <cellStyle name="Accent4 2 4" xfId="2285"/>
    <cellStyle name="Accent4 2 5" xfId="15834"/>
    <cellStyle name="Accent4 3" xfId="2286"/>
    <cellStyle name="Accent4 3 2" xfId="6661"/>
    <cellStyle name="Accent4 3 2 2" xfId="15835"/>
    <cellStyle name="Accent4 3 2 2 2" xfId="15836"/>
    <cellStyle name="Accent4 3 3" xfId="6662"/>
    <cellStyle name="Accent4 3 3 2" xfId="15837"/>
    <cellStyle name="Accent4 3 4" xfId="15838"/>
    <cellStyle name="Accent4 4" xfId="6663"/>
    <cellStyle name="Accent4 4 2" xfId="13604"/>
    <cellStyle name="Accent4 4 2 2" xfId="15839"/>
    <cellStyle name="Accent4 4 3" xfId="13735"/>
    <cellStyle name="Accent4 4 3 2" xfId="15840"/>
    <cellStyle name="Accent4 4 4" xfId="15841"/>
    <cellStyle name="Accent4 5" xfId="6664"/>
    <cellStyle name="Accent4 5 2" xfId="15842"/>
    <cellStyle name="Accent4 5 2 2" xfId="15843"/>
    <cellStyle name="Accent4 5 3" xfId="15844"/>
    <cellStyle name="Accent4 6" xfId="6665"/>
    <cellStyle name="Accent4 6 2" xfId="15845"/>
    <cellStyle name="Accent4 6 3" xfId="15846"/>
    <cellStyle name="Accent4 7" xfId="6666"/>
    <cellStyle name="Accent4 8" xfId="6667"/>
    <cellStyle name="Accent4 9" xfId="6668"/>
    <cellStyle name="Accent4_Barclays International Qrtly" xfId="24731"/>
    <cellStyle name="Accent5" xfId="2287"/>
    <cellStyle name="Accent5 10" xfId="15847"/>
    <cellStyle name="Accent5 11" xfId="24844"/>
    <cellStyle name="Accent5 2" xfId="2288"/>
    <cellStyle name="Accent5 2 2" xfId="2289"/>
    <cellStyle name="Accent5 2 2 2" xfId="15848"/>
    <cellStyle name="Accent5 2 3" xfId="2290"/>
    <cellStyle name="Accent5 2 4" xfId="2291"/>
    <cellStyle name="Accent5 2 5" xfId="15849"/>
    <cellStyle name="Accent5 3" xfId="2292"/>
    <cellStyle name="Accent5 3 2" xfId="15850"/>
    <cellStyle name="Accent5 3 3" xfId="15851"/>
    <cellStyle name="Accent5 4" xfId="6669"/>
    <cellStyle name="Accent5 4 2" xfId="13613"/>
    <cellStyle name="Accent5 4 2 2" xfId="15852"/>
    <cellStyle name="Accent5 4 3" xfId="13639"/>
    <cellStyle name="Accent5 4 3 2" xfId="15853"/>
    <cellStyle name="Accent5 4 4" xfId="15854"/>
    <cellStyle name="Accent5 5" xfId="6670"/>
    <cellStyle name="Accent5 5 2" xfId="15855"/>
    <cellStyle name="Accent5 5 2 2" xfId="15856"/>
    <cellStyle name="Accent5 5 3" xfId="15857"/>
    <cellStyle name="Accent5 6" xfId="6671"/>
    <cellStyle name="Accent5 6 2" xfId="15858"/>
    <cellStyle name="Accent5 6 3" xfId="15859"/>
    <cellStyle name="Accent5 7" xfId="6672"/>
    <cellStyle name="Accent5 8" xfId="6673"/>
    <cellStyle name="Accent5 9" xfId="6674"/>
    <cellStyle name="Accent5_Barclays International Qrtly" xfId="24732"/>
    <cellStyle name="Accent6" xfId="2293"/>
    <cellStyle name="Accent6 10" xfId="15860"/>
    <cellStyle name="Accent6 11" xfId="24845"/>
    <cellStyle name="Accent6 2" xfId="2294"/>
    <cellStyle name="Accent6 2 2" xfId="2295"/>
    <cellStyle name="Accent6 2 2 2" xfId="15861"/>
    <cellStyle name="Accent6 2 3" xfId="2296"/>
    <cellStyle name="Accent6 2 4" xfId="2297"/>
    <cellStyle name="Accent6 2 5" xfId="15862"/>
    <cellStyle name="Accent6 3" xfId="2298"/>
    <cellStyle name="Accent6 3 2" xfId="6675"/>
    <cellStyle name="Accent6 3 2 2" xfId="15863"/>
    <cellStyle name="Accent6 3 2 2 2" xfId="15864"/>
    <cellStyle name="Accent6 3 3" xfId="6676"/>
    <cellStyle name="Accent6 3 3 2" xfId="15865"/>
    <cellStyle name="Accent6 3 4" xfId="15866"/>
    <cellStyle name="Accent6 4" xfId="6677"/>
    <cellStyle name="Accent6 4 2" xfId="13650"/>
    <cellStyle name="Accent6 4 2 2" xfId="15867"/>
    <cellStyle name="Accent6 4 3" xfId="13629"/>
    <cellStyle name="Accent6 4 3 2" xfId="15868"/>
    <cellStyle name="Accent6 4 4" xfId="15869"/>
    <cellStyle name="Accent6 5" xfId="6678"/>
    <cellStyle name="Accent6 5 2" xfId="15870"/>
    <cellStyle name="Accent6 5 2 2" xfId="15871"/>
    <cellStyle name="Accent6 5 3" xfId="15872"/>
    <cellStyle name="Accent6 6" xfId="6679"/>
    <cellStyle name="Accent6 6 2" xfId="15873"/>
    <cellStyle name="Accent6 6 3" xfId="15874"/>
    <cellStyle name="Accent6 7" xfId="6680"/>
    <cellStyle name="Accent6 8" xfId="6681"/>
    <cellStyle name="Accent6 9" xfId="6682"/>
    <cellStyle name="Accent6_Barclays International Qrtly" xfId="24733"/>
    <cellStyle name="accounting" xfId="2299"/>
    <cellStyle name="accounting 2" xfId="6683"/>
    <cellStyle name="accounting 3" xfId="6684"/>
    <cellStyle name="accounting 4" xfId="6685"/>
    <cellStyle name="AcctgDollrDash0" xfId="2300"/>
    <cellStyle name="active" xfId="2301"/>
    <cellStyle name="Actual Date" xfId="2302"/>
    <cellStyle name="Actual Date 2" xfId="2303"/>
    <cellStyle name="Actual Date 2 2" xfId="6686"/>
    <cellStyle name="Actual Date 2 3" xfId="6687"/>
    <cellStyle name="Actual Date 3" xfId="6688"/>
    <cellStyle name="Actual Date 4" xfId="6689"/>
    <cellStyle name="Actual Date 5" xfId="6690"/>
    <cellStyle name="ÅëÈ­ [0]_´ë¿ìÃâÇÏ¿äÃ» " xfId="6691"/>
    <cellStyle name="AeE­ [0]_INQUIRY ¿μ¾÷AßAø " xfId="2304"/>
    <cellStyle name="ÅëÈ­_´ë¿ìÃâÇÏ¿äÃ» " xfId="6692"/>
    <cellStyle name="AeE­_INQUIRY ¿μ¾÷AßAø " xfId="2305"/>
    <cellStyle name="Alright" xfId="2307"/>
    <cellStyle name="Alright 2" xfId="6693"/>
    <cellStyle name="Alright 3" xfId="6694"/>
    <cellStyle name="Ann'l_Incr" xfId="2308"/>
    <cellStyle name="Año" xfId="2309"/>
    <cellStyle name="Año 2" xfId="2310"/>
    <cellStyle name="args.style" xfId="2311"/>
    <cellStyle name="args.style 2" xfId="2312"/>
    <cellStyle name="ariel" xfId="2313"/>
    <cellStyle name="ariel 2" xfId="2314"/>
    <cellStyle name="ariel 2 2" xfId="6695"/>
    <cellStyle name="ariel 2 2 2" xfId="15875"/>
    <cellStyle name="ariel 2 2 2 2" xfId="19789"/>
    <cellStyle name="ariel 2 2 2 3" xfId="20438"/>
    <cellStyle name="ariel 2 2 2 4" xfId="19096"/>
    <cellStyle name="ariel 2 2 3" xfId="17836"/>
    <cellStyle name="ariel 2 2 3 2" xfId="11752"/>
    <cellStyle name="ariel 2 2 3 3" xfId="18932"/>
    <cellStyle name="ariel 2 2 3 4" xfId="12226"/>
    <cellStyle name="ariel 2 2 3 5" xfId="11986"/>
    <cellStyle name="ariel 2 2 3 6" xfId="12137"/>
    <cellStyle name="ariel 2 3" xfId="6696"/>
    <cellStyle name="ariel 2 3 2" xfId="15876"/>
    <cellStyle name="ariel 2 3 2 2" xfId="19790"/>
    <cellStyle name="ariel 2 3 2 3" xfId="20414"/>
    <cellStyle name="ariel 2 3 2 4" xfId="20490"/>
    <cellStyle name="ariel 2 3 3" xfId="17902"/>
    <cellStyle name="ariel 2 3 3 2" xfId="11764"/>
    <cellStyle name="ariel 2 3 3 3" xfId="18972"/>
    <cellStyle name="ariel 2 3 3 4" xfId="19240"/>
    <cellStyle name="ariel 2 3 3 5" xfId="20597"/>
    <cellStyle name="ariel 2 3 3 6" xfId="20779"/>
    <cellStyle name="ariel 2 4" xfId="15877"/>
    <cellStyle name="ariel 2 4 2" xfId="19791"/>
    <cellStyle name="ariel 2 4 3" xfId="12538"/>
    <cellStyle name="ariel 2 4 4" xfId="12678"/>
    <cellStyle name="ariel 2 5" xfId="17616"/>
    <cellStyle name="ariel 2 5 2" xfId="12254"/>
    <cellStyle name="ariel 2 5 3" xfId="11564"/>
    <cellStyle name="ariel 2 5 4" xfId="19579"/>
    <cellStyle name="ariel 2 5 5" xfId="20107"/>
    <cellStyle name="ariel 2 5 6" xfId="19503"/>
    <cellStyle name="ariel 3" xfId="6697"/>
    <cellStyle name="ariel 3 2" xfId="15878"/>
    <cellStyle name="ariel 3 2 2" xfId="19792"/>
    <cellStyle name="ariel 3 2 3" xfId="12537"/>
    <cellStyle name="ariel 3 2 4" xfId="19771"/>
    <cellStyle name="ariel 3 3" xfId="17797"/>
    <cellStyle name="ariel 3 3 2" xfId="11366"/>
    <cellStyle name="ariel 3 3 3" xfId="12001"/>
    <cellStyle name="ariel 3 3 4" xfId="11702"/>
    <cellStyle name="ariel 3 3 5" xfId="13346"/>
    <cellStyle name="ariel 3 3 6" xfId="19165"/>
    <cellStyle name="ariel 4" xfId="6698"/>
    <cellStyle name="ariel 4 2" xfId="15879"/>
    <cellStyle name="ariel 4 2 2" xfId="19793"/>
    <cellStyle name="ariel 4 2 3" xfId="12536"/>
    <cellStyle name="ariel 4 2 4" xfId="20378"/>
    <cellStyle name="ariel 4 3" xfId="17835"/>
    <cellStyle name="ariel 4 3 2" xfId="11374"/>
    <cellStyle name="ariel 4 3 3" xfId="18931"/>
    <cellStyle name="ariel 4 3 4" xfId="20635"/>
    <cellStyle name="ariel 4 3 5" xfId="11565"/>
    <cellStyle name="ariel 4 3 6" xfId="11987"/>
    <cellStyle name="ariel 5" xfId="6699"/>
    <cellStyle name="ariel 5 2" xfId="15880"/>
    <cellStyle name="ariel 5 2 2" xfId="19794"/>
    <cellStyle name="ariel 5 2 3" xfId="11631"/>
    <cellStyle name="ariel 5 2 4" xfId="20492"/>
    <cellStyle name="ariel 5 3" xfId="17901"/>
    <cellStyle name="ariel 5 3 2" xfId="12748"/>
    <cellStyle name="ariel 5 3 3" xfId="18971"/>
    <cellStyle name="ariel 5 3 4" xfId="19596"/>
    <cellStyle name="ariel 5 3 5" xfId="19320"/>
    <cellStyle name="ariel 5 3 6" xfId="20579"/>
    <cellStyle name="ariel 6" xfId="15881"/>
    <cellStyle name="ariel 6 2" xfId="19795"/>
    <cellStyle name="ariel 6 3" xfId="19236"/>
    <cellStyle name="ariel 6 4" xfId="19952"/>
    <cellStyle name="ariel 7" xfId="17615"/>
    <cellStyle name="ariel 7 2" xfId="12253"/>
    <cellStyle name="ariel 7 3" xfId="11036"/>
    <cellStyle name="ariel 7 4" xfId="20503"/>
    <cellStyle name="ariel 7 5" xfId="11157"/>
    <cellStyle name="ariel 7 6" xfId="13354"/>
    <cellStyle name="Assumption" xfId="2315"/>
    <cellStyle name="Assumption 2" xfId="6700"/>
    <cellStyle name="Assumption 2 2" xfId="15882"/>
    <cellStyle name="Assumption 3" xfId="6701"/>
    <cellStyle name="Assumption 3 2" xfId="15883"/>
    <cellStyle name="Assumption 4" xfId="6702"/>
    <cellStyle name="Assumption 4 2" xfId="15884"/>
    <cellStyle name="Assumption 5" xfId="15885"/>
    <cellStyle name="ÄÞ¸¶ [0]_´ë¿ìÃâÇÏ¿äÃ» " xfId="6703"/>
    <cellStyle name="AÞ¸¶ [0]_INQUIRY ¿μ¾÷AßAø " xfId="2316"/>
    <cellStyle name="ÄÞ¸¶_´ë¿ìÃâÇÏ¿äÃ» " xfId="6704"/>
    <cellStyle name="AÞ¸¶_INQUIRY ¿μ¾÷AßAø " xfId="2317"/>
    <cellStyle name="audit" xfId="2318"/>
    <cellStyle name="Availability" xfId="2319"/>
    <cellStyle name="Background" xfId="2320"/>
    <cellStyle name="Background 2" xfId="2321"/>
    <cellStyle name="Background 3" xfId="2322"/>
    <cellStyle name="Background 4" xfId="13789"/>
    <cellStyle name="Bad" xfId="2323"/>
    <cellStyle name="Bad 10" xfId="15886"/>
    <cellStyle name="Bad 11" xfId="24846"/>
    <cellStyle name="Bad 2" xfId="2324"/>
    <cellStyle name="Bad 2 2" xfId="2325"/>
    <cellStyle name="Bad 2 2 2" xfId="15887"/>
    <cellStyle name="Bad 2 3" xfId="2326"/>
    <cellStyle name="Bad 2 4" xfId="2327"/>
    <cellStyle name="Bad 2 5" xfId="15888"/>
    <cellStyle name="Bad 3" xfId="2328"/>
    <cellStyle name="Bad 3 2" xfId="15889"/>
    <cellStyle name="Bad 3 3" xfId="15890"/>
    <cellStyle name="Bad 4" xfId="6705"/>
    <cellStyle name="Bad 4 2" xfId="13663"/>
    <cellStyle name="Bad 4 2 2" xfId="15891"/>
    <cellStyle name="Bad 4 3" xfId="13727"/>
    <cellStyle name="Bad 4 3 2" xfId="15892"/>
    <cellStyle name="Bad 4 4" xfId="15893"/>
    <cellStyle name="Bad 5" xfId="6706"/>
    <cellStyle name="Bad 5 2" xfId="15894"/>
    <cellStyle name="Bad 5 2 2" xfId="15895"/>
    <cellStyle name="Bad 5 3" xfId="15896"/>
    <cellStyle name="Bad 6" xfId="6707"/>
    <cellStyle name="Bad 6 2" xfId="15897"/>
    <cellStyle name="Bad 6 3" xfId="15898"/>
    <cellStyle name="Bad 7" xfId="6708"/>
    <cellStyle name="Bad 8" xfId="6709"/>
    <cellStyle name="Bad 9" xfId="6710"/>
    <cellStyle name="Bad_Barclays International Qrtly" xfId="24734"/>
    <cellStyle name="Banner" xfId="2329"/>
    <cellStyle name="Barrier" xfId="2330"/>
    <cellStyle name="BarrierDate" xfId="2331"/>
    <cellStyle name="BarrierDate 2" xfId="15899"/>
    <cellStyle name="BarrierDate 2 2" xfId="19802"/>
    <cellStyle name="BarrierDate 2 3" xfId="11045"/>
    <cellStyle name="BarrierDate 2 4" xfId="11664"/>
    <cellStyle name="BarrierDate 2 5" xfId="12081"/>
    <cellStyle name="BarrierDate 2 6" xfId="20748"/>
    <cellStyle name="BarrierDate 3" xfId="17617"/>
    <cellStyle name="BarrierDate 3 2" xfId="11714"/>
    <cellStyle name="BarrierDate 3 3" xfId="11068"/>
    <cellStyle name="BarrierDate 3 4" xfId="19213"/>
    <cellStyle name="BarrierDate 3 5" xfId="20051"/>
    <cellStyle name="BarrierDate 3 6" xfId="19558"/>
    <cellStyle name="Basic" xfId="2332"/>
    <cellStyle name="Basis points" xfId="2333"/>
    <cellStyle name="Basis points 2" xfId="6711"/>
    <cellStyle name="Basis points 3" xfId="6712"/>
    <cellStyle name="BasisPt" xfId="2334"/>
    <cellStyle name="BasisPt 2" xfId="6713"/>
    <cellStyle name="BasisPt 3" xfId="6714"/>
    <cellStyle name="Bid Lables" xfId="2335"/>
    <cellStyle name="Bid Lables 2" xfId="2336"/>
    <cellStyle name="Bid Lables 3" xfId="13803"/>
    <cellStyle name="Bid Lables 4" xfId="13783"/>
    <cellStyle name="Black" xfId="2337"/>
    <cellStyle name="Black 2" xfId="2338"/>
    <cellStyle name="Black Days" xfId="2339"/>
    <cellStyle name="Black Days 2" xfId="6715"/>
    <cellStyle name="Black Days 3" xfId="6716"/>
    <cellStyle name="Black Days 4" xfId="6717"/>
    <cellStyle name="Black Decimal" xfId="2340"/>
    <cellStyle name="Black Decimal 2" xfId="6718"/>
    <cellStyle name="Black Decimal 3" xfId="6719"/>
    <cellStyle name="Black Decimal 4" xfId="6720"/>
    <cellStyle name="Black Dollar" xfId="2341"/>
    <cellStyle name="Black Dollar 2" xfId="6721"/>
    <cellStyle name="Black Dollar 3" xfId="6722"/>
    <cellStyle name="Black Dollar 4" xfId="6723"/>
    <cellStyle name="Black EPS" xfId="2342"/>
    <cellStyle name="Black EPS 2" xfId="6724"/>
    <cellStyle name="Black EPS 3" xfId="6725"/>
    <cellStyle name="Black EPS 4" xfId="6726"/>
    <cellStyle name="Black Percent" xfId="2343"/>
    <cellStyle name="Black Percent 2" xfId="6727"/>
    <cellStyle name="Black Percent 3" xfId="6728"/>
    <cellStyle name="Black Percent 4" xfId="6729"/>
    <cellStyle name="Black Percent2" xfId="2344"/>
    <cellStyle name="Black Percent2 2" xfId="6730"/>
    <cellStyle name="Black Percent2 3" xfId="6731"/>
    <cellStyle name="Black Percent2 4" xfId="6732"/>
    <cellStyle name="Black Times" xfId="2345"/>
    <cellStyle name="Black Times 2" xfId="6733"/>
    <cellStyle name="Black Times 3" xfId="6734"/>
    <cellStyle name="Black Times 4" xfId="6735"/>
    <cellStyle name="Black Times Two Deci" xfId="2346"/>
    <cellStyle name="Black Times Two Deci 2" xfId="6736"/>
    <cellStyle name="Black Times Two Deci 3" xfId="6737"/>
    <cellStyle name="Black Times Two Deci 4" xfId="6738"/>
    <cellStyle name="Black Times Two Deci2" xfId="2347"/>
    <cellStyle name="Black Times Two Deci2 2" xfId="6739"/>
    <cellStyle name="Black Times Two Deci2 3" xfId="6740"/>
    <cellStyle name="Black Times Two Deci2 4" xfId="6741"/>
    <cellStyle name="Black Times_02 Del E Webb Medical Plaza" xfId="2348"/>
    <cellStyle name="Black Times2" xfId="2349"/>
    <cellStyle name="Black_Barclays Land Values" xfId="2350"/>
    <cellStyle name="Blank" xfId="2351"/>
    <cellStyle name="Blank [,]" xfId="2352"/>
    <cellStyle name="Blank [,] 2" xfId="2353"/>
    <cellStyle name="Blank [1%]" xfId="2354"/>
    <cellStyle name="Blank [1%] 2" xfId="2355"/>
    <cellStyle name="Blank [2%]" xfId="2356"/>
    <cellStyle name="Blank [2%] 2" xfId="2357"/>
    <cellStyle name="BlankedZeros" xfId="2358"/>
    <cellStyle name="Blue" xfId="2359"/>
    <cellStyle name="Blue 2" xfId="2360"/>
    <cellStyle name="blue axis cells" xfId="2361"/>
    <cellStyle name="Blue Decimal" xfId="2362"/>
    <cellStyle name="Blue Decimal 2" xfId="6742"/>
    <cellStyle name="Blue Decimal 3" xfId="6743"/>
    <cellStyle name="Blue Decimal 4" xfId="6744"/>
    <cellStyle name="Blue Dollar" xfId="2363"/>
    <cellStyle name="Blue Dollar 2" xfId="6745"/>
    <cellStyle name="Blue Dollar 3" xfId="6746"/>
    <cellStyle name="Blue Dollar 4" xfId="6747"/>
    <cellStyle name="Blue EPS" xfId="2364"/>
    <cellStyle name="Blue EPS 2" xfId="6748"/>
    <cellStyle name="Blue EPS 3" xfId="6749"/>
    <cellStyle name="Blue EPS 4" xfId="6750"/>
    <cellStyle name="Blue Text" xfId="2365"/>
    <cellStyle name="Blue Text 2" xfId="6751"/>
    <cellStyle name="Blue Text 3" xfId="6752"/>
    <cellStyle name="Blue Text 4" xfId="6753"/>
    <cellStyle name="blue text cells" xfId="2366"/>
    <cellStyle name="blue text cells 2" xfId="6754"/>
    <cellStyle name="blue text cells 3" xfId="6755"/>
    <cellStyle name="Blue Zero Deci" xfId="2367"/>
    <cellStyle name="Blue Zero Deci 2" xfId="6756"/>
    <cellStyle name="Blue Zero Deci 3" xfId="6757"/>
    <cellStyle name="Blue Zero Deci 4" xfId="6758"/>
    <cellStyle name="Blue,Bold,12pt" xfId="2368"/>
    <cellStyle name="Blue_1 GWP FAS 141 Office PPA Model_v1" xfId="2369"/>
    <cellStyle name="Bluefont" xfId="2370"/>
    <cellStyle name="BMVComma" xfId="2371"/>
    <cellStyle name="BMVComma 10" xfId="24847"/>
    <cellStyle name="BMVComma 2" xfId="3813"/>
    <cellStyle name="BMVComma 2 2" xfId="9234"/>
    <cellStyle name="BMVComma 2 2 2" xfId="10253"/>
    <cellStyle name="BMVComma 2 2 2 2" xfId="14821"/>
    <cellStyle name="BMVComma 2 2 2 2 2" xfId="22354"/>
    <cellStyle name="BMVComma 2 2 2 2 2 2" xfId="32391"/>
    <cellStyle name="BMVComma 2 2 2 2 3" xfId="28882"/>
    <cellStyle name="BMVComma 2 2 2 3" xfId="18486"/>
    <cellStyle name="BMVComma 2 2 2 3 2" xfId="30614"/>
    <cellStyle name="BMVComma 2 2 2 4" xfId="21168"/>
    <cellStyle name="BMVComma 2 2 2 4 2" xfId="31214"/>
    <cellStyle name="BMVComma 2 2 2 5" xfId="26377"/>
    <cellStyle name="BMVComma 2 2 3" xfId="9584"/>
    <cellStyle name="BMVComma 2 2 3 2" xfId="14188"/>
    <cellStyle name="BMVComma 2 2 3 2 2" xfId="28249"/>
    <cellStyle name="BMVComma 2 2 3 3" xfId="21758"/>
    <cellStyle name="BMVComma 2 2 3 3 2" xfId="31798"/>
    <cellStyle name="BMVComma 2 2 3 4" xfId="25744"/>
    <cellStyle name="BMVComma 2 2 4" xfId="18415"/>
    <cellStyle name="BMVComma 2 2 4 2" xfId="30543"/>
    <cellStyle name="BMVComma 2 2 5" xfId="24410"/>
    <cellStyle name="BMVComma 2 2 5 2" xfId="34446"/>
    <cellStyle name="BMVComma 2 2 6" xfId="25497"/>
    <cellStyle name="BMVComma 2 3" xfId="10006"/>
    <cellStyle name="BMVComma 2 3 2" xfId="14603"/>
    <cellStyle name="BMVComma 2 3 2 2" xfId="22187"/>
    <cellStyle name="BMVComma 2 3 2 2 2" xfId="32225"/>
    <cellStyle name="BMVComma 2 3 2 3" xfId="28664"/>
    <cellStyle name="BMVComma 2 3 3" xfId="18467"/>
    <cellStyle name="BMVComma 2 3 3 2" xfId="30595"/>
    <cellStyle name="BMVComma 2 3 4" xfId="20995"/>
    <cellStyle name="BMVComma 2 3 4 2" xfId="31048"/>
    <cellStyle name="BMVComma 2 3 5" xfId="26159"/>
    <cellStyle name="BMVComma 2 4" xfId="9306"/>
    <cellStyle name="BMVComma 2 4 2" xfId="13995"/>
    <cellStyle name="BMVComma 2 4 2 2" xfId="28056"/>
    <cellStyle name="BMVComma 2 4 3" xfId="21577"/>
    <cellStyle name="BMVComma 2 4 3 2" xfId="31619"/>
    <cellStyle name="BMVComma 2 4 4" xfId="25551"/>
    <cellStyle name="BMVComma 2 5" xfId="18347"/>
    <cellStyle name="BMVComma 2 5 2" xfId="20902"/>
    <cellStyle name="BMVComma 2 5 2 2" xfId="30959"/>
    <cellStyle name="BMVComma 2 5 3" xfId="30475"/>
    <cellStyle name="BMVComma 2 6" xfId="11803"/>
    <cellStyle name="BMVComma 2 6 2" xfId="27037"/>
    <cellStyle name="BMVComma 2 7" xfId="23807"/>
    <cellStyle name="BMVComma 2 7 2" xfId="33843"/>
    <cellStyle name="BMVComma 2 8" xfId="24890"/>
    <cellStyle name="BMVComma 3" xfId="3836"/>
    <cellStyle name="BMVComma 3 2" xfId="10091"/>
    <cellStyle name="BMVComma 3 2 2" xfId="10856"/>
    <cellStyle name="BMVComma 3 2 2 2" xfId="18022"/>
    <cellStyle name="BMVComma 3 2 2 2 2" xfId="30296"/>
    <cellStyle name="BMVComma 3 2 2 3" xfId="13545"/>
    <cellStyle name="BMVComma 3 2 2 3 2" xfId="27786"/>
    <cellStyle name="BMVComma 3 2 2 4" xfId="26936"/>
    <cellStyle name="BMVComma 3 2 3" xfId="14661"/>
    <cellStyle name="BMVComma 3 2 3 2" xfId="28722"/>
    <cellStyle name="BMVComma 3 2 4" xfId="26217"/>
    <cellStyle name="BMVComma 3 3" xfId="9366"/>
    <cellStyle name="BMVComma 3 3 2" xfId="14024"/>
    <cellStyle name="BMVComma 3 3 2 2" xfId="28085"/>
    <cellStyle name="BMVComma 3 3 3" xfId="21603"/>
    <cellStyle name="BMVComma 3 3 3 2" xfId="31644"/>
    <cellStyle name="BMVComma 3 3 4" xfId="25580"/>
    <cellStyle name="BMVComma 3 4" xfId="18366"/>
    <cellStyle name="BMVComma 3 4 2" xfId="20922"/>
    <cellStyle name="BMVComma 3 4 2 2" xfId="30978"/>
    <cellStyle name="BMVComma 3 4 3" xfId="30494"/>
    <cellStyle name="BMVComma 3 5" xfId="11820"/>
    <cellStyle name="BMVComma 3 5 2" xfId="27053"/>
    <cellStyle name="BMVComma 3 6" xfId="23831"/>
    <cellStyle name="BMVComma 3 6 2" xfId="33867"/>
    <cellStyle name="BMVComma 3 7" xfId="24906"/>
    <cellStyle name="BMVComma 4" xfId="3853"/>
    <cellStyle name="BMVComma 4 2" xfId="9990"/>
    <cellStyle name="BMVComma 4 2 2" xfId="10871"/>
    <cellStyle name="BMVComma 4 2 2 2" xfId="18439"/>
    <cellStyle name="BMVComma 4 2 2 2 2" xfId="30567"/>
    <cellStyle name="BMVComma 4 2 2 3" xfId="13558"/>
    <cellStyle name="BMVComma 4 2 2 3 2" xfId="27799"/>
    <cellStyle name="BMVComma 4 2 2 4" xfId="26949"/>
    <cellStyle name="BMVComma 4 2 3" xfId="14591"/>
    <cellStyle name="BMVComma 4 2 3 2" xfId="28652"/>
    <cellStyle name="BMVComma 4 2 4" xfId="26147"/>
    <cellStyle name="BMVComma 4 3" xfId="18007"/>
    <cellStyle name="BMVComma 4 3 2" xfId="18505"/>
    <cellStyle name="BMVComma 4 3 2 2" xfId="30632"/>
    <cellStyle name="BMVComma 4 3 3" xfId="22758"/>
    <cellStyle name="BMVComma 4 3 3 2" xfId="32794"/>
    <cellStyle name="BMVComma 4 3 4" xfId="30281"/>
    <cellStyle name="BMVComma 4 4" xfId="18385"/>
    <cellStyle name="BMVComma 4 4 2" xfId="20942"/>
    <cellStyle name="BMVComma 4 4 2 2" xfId="30997"/>
    <cellStyle name="BMVComma 4 4 3" xfId="30513"/>
    <cellStyle name="BMVComma 4 5" xfId="11831"/>
    <cellStyle name="BMVComma 4 5 2" xfId="27064"/>
    <cellStyle name="BMVComma 4 6" xfId="24382"/>
    <cellStyle name="BMVComma 4 6 2" xfId="34418"/>
    <cellStyle name="BMVComma 4 7" xfId="24919"/>
    <cellStyle name="BMVComma 5" xfId="6759"/>
    <cellStyle name="BMVComma 5 2" xfId="10083"/>
    <cellStyle name="BMVComma 5 2 2" xfId="14656"/>
    <cellStyle name="BMVComma 5 2 2 2" xfId="28717"/>
    <cellStyle name="BMVComma 5 2 3" xfId="22164"/>
    <cellStyle name="BMVComma 5 2 3 2" xfId="32203"/>
    <cellStyle name="BMVComma 5 2 4" xfId="26212"/>
    <cellStyle name="BMVComma 5 3" xfId="18403"/>
    <cellStyle name="BMVComma 5 3 2" xfId="20961"/>
    <cellStyle name="BMVComma 5 3 2 2" xfId="31015"/>
    <cellStyle name="BMVComma 5 3 3" xfId="30531"/>
    <cellStyle name="BMVComma 5 4" xfId="12528"/>
    <cellStyle name="BMVComma 5 4 2" xfId="27104"/>
    <cellStyle name="BMVComma 5 5" xfId="24376"/>
    <cellStyle name="BMVComma 5 5 2" xfId="34412"/>
    <cellStyle name="BMVComma 5 6" xfId="24937"/>
    <cellStyle name="BMVComma 6" xfId="9282"/>
    <cellStyle name="BMVComma 6 2" xfId="10832"/>
    <cellStyle name="BMVComma 6 2 2" xfId="18456"/>
    <cellStyle name="BMVComma 6 2 2 2" xfId="30584"/>
    <cellStyle name="BMVComma 6 2 3" xfId="13525"/>
    <cellStyle name="BMVComma 6 2 3 2" xfId="27766"/>
    <cellStyle name="BMVComma 6 2 4" xfId="26917"/>
    <cellStyle name="BMVComma 6 3" xfId="13973"/>
    <cellStyle name="BMVComma 6 3 2" xfId="28034"/>
    <cellStyle name="BMVComma 6 4" xfId="25529"/>
    <cellStyle name="BMVComma 7" xfId="18335"/>
    <cellStyle name="BMVComma 7 2" xfId="20890"/>
    <cellStyle name="BMVComma 7 2 2" xfId="30947"/>
    <cellStyle name="BMVComma 7 3" xfId="30463"/>
    <cellStyle name="BMVComma 8" xfId="11496"/>
    <cellStyle name="BMVComma 8 2" xfId="27010"/>
    <cellStyle name="BMVComma 9" xfId="23783"/>
    <cellStyle name="BMVComma 9 2" xfId="33819"/>
    <cellStyle name="Body" xfId="2372"/>
    <cellStyle name="Body 2" xfId="2373"/>
    <cellStyle name="Body 3" xfId="6760"/>
    <cellStyle name="Body 4" xfId="6761"/>
    <cellStyle name="Body 5" xfId="6762"/>
    <cellStyle name="Bold" xfId="2374"/>
    <cellStyle name="Bold/Border" xfId="2375"/>
    <cellStyle name="Bold/Border 2" xfId="6763"/>
    <cellStyle name="Bold/Border 3" xfId="6764"/>
    <cellStyle name="Bold/Border 4" xfId="6765"/>
    <cellStyle name="BOM-DOWN" xfId="2376"/>
    <cellStyle name="BOM-DOWN 2" xfId="6766"/>
    <cellStyle name="BOM-DOWN 3" xfId="6767"/>
    <cellStyle name="BOM-DOWN 4" xfId="6768"/>
    <cellStyle name="border" xfId="2377"/>
    <cellStyle name="border 2" xfId="6769"/>
    <cellStyle name="border 3" xfId="6770"/>
    <cellStyle name="Border Heavy" xfId="2378"/>
    <cellStyle name="Border Heavy 2" xfId="6771"/>
    <cellStyle name="Border Heavy 3" xfId="6772"/>
    <cellStyle name="Border Thin" xfId="2379"/>
    <cellStyle name="Border, Bottom" xfId="2380"/>
    <cellStyle name="Border, Bottom 2" xfId="6773"/>
    <cellStyle name="Border, Bottom 3" xfId="6774"/>
    <cellStyle name="Border, Bottom 4" xfId="6775"/>
    <cellStyle name="Border, Left" xfId="2381"/>
    <cellStyle name="Border, Left 2" xfId="6776"/>
    <cellStyle name="Border, Left 3" xfId="6777"/>
    <cellStyle name="Border, Left 4" xfId="6778"/>
    <cellStyle name="Border, Left 5" xfId="6779"/>
    <cellStyle name="Border, Right" xfId="2382"/>
    <cellStyle name="Border, Right 2" xfId="6780"/>
    <cellStyle name="Border, Right 3" xfId="6781"/>
    <cellStyle name="Border, Right 4" xfId="6782"/>
    <cellStyle name="Border, Top" xfId="2383"/>
    <cellStyle name="Border, Top 2" xfId="6783"/>
    <cellStyle name="Border, Top 3" xfId="6784"/>
    <cellStyle name="Border, Top 4" xfId="6785"/>
    <cellStyle name="Bottom bold border" xfId="2384"/>
    <cellStyle name="Bottom bold border 2" xfId="2385"/>
    <cellStyle name="Bottom bold border 2 2" xfId="6786"/>
    <cellStyle name="Bottom bold border 2 3" xfId="6787"/>
    <cellStyle name="Bottom bold border 3" xfId="6788"/>
    <cellStyle name="Bottom bold border 4" xfId="6789"/>
    <cellStyle name="Bottom bold border 5" xfId="6790"/>
    <cellStyle name="Bottom single border" xfId="2386"/>
    <cellStyle name="Bottom single border 2" xfId="2387"/>
    <cellStyle name="Bottom single border 2 2" xfId="6791"/>
    <cellStyle name="Bottom single border 2 3" xfId="6792"/>
    <cellStyle name="Bottom single border 3" xfId="6793"/>
    <cellStyle name="Bottom single border 4" xfId="6794"/>
    <cellStyle name="Bottom single border 5" xfId="6795"/>
    <cellStyle name="Box/left/bottom" xfId="2388"/>
    <cellStyle name="Box/left/bottom 2" xfId="6796"/>
    <cellStyle name="Box/left/bottom 3" xfId="6797"/>
    <cellStyle name="Box/left/bottom 4" xfId="6798"/>
    <cellStyle name="Box/left/top" xfId="2389"/>
    <cellStyle name="Box/left/top 2" xfId="6799"/>
    <cellStyle name="Box/left/top 3" xfId="6800"/>
    <cellStyle name="Box/left/top 4" xfId="6801"/>
    <cellStyle name="Box/right" xfId="2390"/>
    <cellStyle name="Box/right 2" xfId="6802"/>
    <cellStyle name="Box/right 3" xfId="6803"/>
    <cellStyle name="Box/right 4" xfId="6804"/>
    <cellStyle name="BPM_Normal" xfId="2391"/>
    <cellStyle name="Break" xfId="2392"/>
    <cellStyle name="Bullet" xfId="2393"/>
    <cellStyle name="Bullet 2" xfId="2394"/>
    <cellStyle name="Bullet 3" xfId="2395"/>
    <cellStyle name="BVMPercent" xfId="2396"/>
    <cellStyle name="Ç¥ÁØ_´ë¿ìÃâÇÏ¿äÃ» " xfId="6805"/>
    <cellStyle name="C￥AØ_¿μ¾÷CoE² " xfId="2397"/>
    <cellStyle name="Ç¥ÁØ_»ç¾÷ºÎº° ÃÑ°è " xfId="2398"/>
    <cellStyle name="C￥AØ_≫c¾÷ºIº° AN°e " xfId="2399"/>
    <cellStyle name="Ç¥ÁØ_0N-HANDLING " xfId="2400"/>
    <cellStyle name="C￥AØ_5-1±¤°i " xfId="2401"/>
    <cellStyle name="Ç¥ÁØ_5-1±¤°í " xfId="2402"/>
    <cellStyle name="C￥AØ_5-1±¤°i  2" xfId="6806"/>
    <cellStyle name="Ç¥ÁØ_5-1±¤°í  2" xfId="6807"/>
    <cellStyle name="C￥AØ_5-1±¤°i  3" xfId="6808"/>
    <cellStyle name="Ç¥ÁØ_5-1±¤°í  3" xfId="6809"/>
    <cellStyle name="C￥AØ_5-1±¤°i  4" xfId="6810"/>
    <cellStyle name="Ç¥ÁØ_5-1±¤°í  4" xfId="6811"/>
    <cellStyle name="C￥AØ_5-1±¤°i  5" xfId="6812"/>
    <cellStyle name="Ç¥ÁØ_5-1±¤°í  5" xfId="6813"/>
    <cellStyle name="C￥AØ_5-1±¤°i  6" xfId="6814"/>
    <cellStyle name="Ç¥ÁØ_5-1±¤°í  6" xfId="6815"/>
    <cellStyle name="C￥AØ_5-1±¤°i  7" xfId="6816"/>
    <cellStyle name="Ç¥ÁØ_5-1±¤°í  7" xfId="6817"/>
    <cellStyle name="C￥AØ_5-1±¤°i  8" xfId="6818"/>
    <cellStyle name="Ç¥ÁØ_5-1±¤°í  8" xfId="6819"/>
    <cellStyle name="C￥AØ_Ay°eC￥(2¿u) " xfId="2403"/>
    <cellStyle name="Ç¥ÁØ_Áý°èÇ¥(2¿ù) " xfId="2404"/>
    <cellStyle name="C￥AØ_Ay°eC￥(2¿u)  2" xfId="6820"/>
    <cellStyle name="Ç¥ÁØ_Áý°èÇ¥(2¿ù)  2" xfId="6821"/>
    <cellStyle name="C￥AØ_Ay°eC￥(2¿u)  3" xfId="6822"/>
    <cellStyle name="Ç¥ÁØ_Áý°èÇ¥(2¿ù)  3" xfId="6823"/>
    <cellStyle name="C￥AØ_Ay°eC￥(2¿u)  4" xfId="6824"/>
    <cellStyle name="Ç¥ÁØ_Áý°èÇ¥(2¿ù)  4" xfId="6825"/>
    <cellStyle name="C￥AØ_Ay°eC￥(2¿u)  5" xfId="6826"/>
    <cellStyle name="Ç¥ÁØ_Áý°èÇ¥(2¿ù)  5" xfId="6827"/>
    <cellStyle name="C￥AØ_Ay°eC￥(2¿u)  6" xfId="6828"/>
    <cellStyle name="Ç¥ÁØ_Áý°èÇ¥(2¿ù)  6" xfId="6829"/>
    <cellStyle name="C￥AØ_Ay°eC￥(2¿u)  7" xfId="6830"/>
    <cellStyle name="Ç¥ÁØ_Áý°èÇ¥(2¿ù)  7" xfId="6831"/>
    <cellStyle name="C￥AØ_Ay°eC￥(2¿u)  8" xfId="6832"/>
    <cellStyle name="Ç¥ÁØ_Áý°èÇ¥(2¿ù)  8" xfId="6833"/>
    <cellStyle name="C￥AØ_CoAo¹yAI °A¾×¿ⓒ½A " xfId="2405"/>
    <cellStyle name="Ç¥ÁØ_Sheet1_¿µ¾÷ÇöÈ² " xfId="2406"/>
    <cellStyle name="C00A" xfId="2407"/>
    <cellStyle name="C00B" xfId="2408"/>
    <cellStyle name="C00L" xfId="2409"/>
    <cellStyle name="C01A" xfId="2410"/>
    <cellStyle name="C01A 2" xfId="6834"/>
    <cellStyle name="C01A 3" xfId="9367"/>
    <cellStyle name="C01B" xfId="2411"/>
    <cellStyle name="C01H" xfId="2412"/>
    <cellStyle name="C01L" xfId="2413"/>
    <cellStyle name="C02A" xfId="2414"/>
    <cellStyle name="C02A 2" xfId="6835"/>
    <cellStyle name="C02A 3" xfId="6836"/>
    <cellStyle name="C02A 4" xfId="6837"/>
    <cellStyle name="C02B" xfId="2415"/>
    <cellStyle name="C02H" xfId="2416"/>
    <cellStyle name="C02L" xfId="2417"/>
    <cellStyle name="C03A" xfId="2418"/>
    <cellStyle name="C03B" xfId="2419"/>
    <cellStyle name="C03B 2" xfId="6838"/>
    <cellStyle name="C03B 3" xfId="6839"/>
    <cellStyle name="C03B 4" xfId="6840"/>
    <cellStyle name="C03H" xfId="2420"/>
    <cellStyle name="C03L" xfId="2421"/>
    <cellStyle name="C04A" xfId="2422"/>
    <cellStyle name="C04B" xfId="2423"/>
    <cellStyle name="C04B 2" xfId="6841"/>
    <cellStyle name="C04B 3" xfId="6842"/>
    <cellStyle name="C04B 4" xfId="6843"/>
    <cellStyle name="C04H" xfId="2424"/>
    <cellStyle name="C04L" xfId="2425"/>
    <cellStyle name="C05A" xfId="2426"/>
    <cellStyle name="C05B" xfId="2427"/>
    <cellStyle name="C05B 2" xfId="6844"/>
    <cellStyle name="C05B 3" xfId="6845"/>
    <cellStyle name="C05B 4" xfId="6846"/>
    <cellStyle name="C05H" xfId="2428"/>
    <cellStyle name="C05L" xfId="2429"/>
    <cellStyle name="C06A" xfId="2430"/>
    <cellStyle name="C06B" xfId="2431"/>
    <cellStyle name="C06B 2" xfId="6847"/>
    <cellStyle name="C06B 3" xfId="6848"/>
    <cellStyle name="C06B 4" xfId="6849"/>
    <cellStyle name="C06H" xfId="2432"/>
    <cellStyle name="C06L" xfId="2433"/>
    <cellStyle name="C07A" xfId="2434"/>
    <cellStyle name="C07B" xfId="2435"/>
    <cellStyle name="C07B 2" xfId="6850"/>
    <cellStyle name="C07B 3" xfId="6851"/>
    <cellStyle name="C07B 4" xfId="6852"/>
    <cellStyle name="C07H" xfId="2436"/>
    <cellStyle name="C07L" xfId="2437"/>
    <cellStyle name="Calc" xfId="2438"/>
    <cellStyle name="Calc %" xfId="2439"/>
    <cellStyle name="Calc 2" xfId="6853"/>
    <cellStyle name="Calc 3" xfId="6854"/>
    <cellStyle name="Calc 4" xfId="6855"/>
    <cellStyle name="Calc 5" xfId="6856"/>
    <cellStyle name="Calc 6" xfId="6857"/>
    <cellStyle name="Calc 7" xfId="6858"/>
    <cellStyle name="Calc Currency (0)" xfId="2440"/>
    <cellStyle name="Calc Currency (2)" xfId="2441"/>
    <cellStyle name="Calc Currency (2) 2" xfId="2442"/>
    <cellStyle name="Calc Number" xfId="2443"/>
    <cellStyle name="Calc Percent (0)" xfId="2444"/>
    <cellStyle name="Calc Percent (0) 2" xfId="2445"/>
    <cellStyle name="Calc Percent (1)" xfId="2446"/>
    <cellStyle name="Calc Percent (1) 2" xfId="2447"/>
    <cellStyle name="Calc Percent (2)" xfId="2448"/>
    <cellStyle name="Calc Percent (2) 2" xfId="2449"/>
    <cellStyle name="Calc Units (0)" xfId="2450"/>
    <cellStyle name="Calc Units (0) 2" xfId="2451"/>
    <cellStyle name="Calc Units (1)" xfId="2452"/>
    <cellStyle name="Calc Units (1) 2" xfId="2453"/>
    <cellStyle name="Calc Units (2)" xfId="2454"/>
    <cellStyle name="Calc Units (2) 2" xfId="2455"/>
    <cellStyle name="Calculation" xfId="2456"/>
    <cellStyle name="Calculation 10" xfId="15900"/>
    <cellStyle name="Calculation 11" xfId="15901"/>
    <cellStyle name="Calculation 11 2" xfId="19803"/>
    <cellStyle name="Calculation 11 3" xfId="11497"/>
    <cellStyle name="Calculation 11 4" xfId="20462"/>
    <cellStyle name="Calculation 11 5" xfId="13406"/>
    <cellStyle name="Calculation 11 6" xfId="12447"/>
    <cellStyle name="Calculation 12" xfId="17618"/>
    <cellStyle name="Calculation 12 2" xfId="12255"/>
    <cellStyle name="Calculation 12 3" xfId="11067"/>
    <cellStyle name="Calculation 12 4" xfId="12454"/>
    <cellStyle name="Calculation 12 5" xfId="20050"/>
    <cellStyle name="Calculation 12 6" xfId="11098"/>
    <cellStyle name="Calculation 13" xfId="24848"/>
    <cellStyle name="Calculation 2" xfId="2457"/>
    <cellStyle name="Calculation 2 2" xfId="2458"/>
    <cellStyle name="Calculation 2 2 2" xfId="15902"/>
    <cellStyle name="Calculation 2 2 3" xfId="15903"/>
    <cellStyle name="Calculation 2 2 3 2" xfId="19804"/>
    <cellStyle name="Calculation 2 2 3 3" xfId="11970"/>
    <cellStyle name="Calculation 2 2 3 4" xfId="11233"/>
    <cellStyle name="Calculation 2 2 3 5" xfId="20375"/>
    <cellStyle name="Calculation 2 2 3 6" xfId="20745"/>
    <cellStyle name="Calculation 2 2 4" xfId="17778"/>
    <cellStyle name="Calculation 2 2 4 2" xfId="11364"/>
    <cellStyle name="Calculation 2 2 4 3" xfId="12472"/>
    <cellStyle name="Calculation 2 2 4 4" xfId="20515"/>
    <cellStyle name="Calculation 2 2 4 5" xfId="19352"/>
    <cellStyle name="Calculation 2 2 4 6" xfId="19019"/>
    <cellStyle name="Calculation 2 3" xfId="2459"/>
    <cellStyle name="Calculation 2 3 2" xfId="15904"/>
    <cellStyle name="Calculation 2 3 2 2" xfId="19805"/>
    <cellStyle name="Calculation 2 3 2 3" xfId="11969"/>
    <cellStyle name="Calculation 2 3 2 4" xfId="19156"/>
    <cellStyle name="Calculation 2 3 2 5" xfId="11148"/>
    <cellStyle name="Calculation 2 3 2 6" xfId="20744"/>
    <cellStyle name="Calculation 2 3 3" xfId="17777"/>
    <cellStyle name="Calculation 2 3 3 2" xfId="12730"/>
    <cellStyle name="Calculation 2 3 3 3" xfId="19992"/>
    <cellStyle name="Calculation 2 3 3 4" xfId="20601"/>
    <cellStyle name="Calculation 2 3 3 5" xfId="11504"/>
    <cellStyle name="Calculation 2 3 3 6" xfId="20844"/>
    <cellStyle name="Calculation 2 4" xfId="2460"/>
    <cellStyle name="Calculation 2 4 2" xfId="15905"/>
    <cellStyle name="Calculation 2 4 2 2" xfId="19806"/>
    <cellStyle name="Calculation 2 4 2 3" xfId="12102"/>
    <cellStyle name="Calculation 2 4 2 4" xfId="19216"/>
    <cellStyle name="Calculation 2 4 2 5" xfId="13299"/>
    <cellStyle name="Calculation 2 4 2 6" xfId="11979"/>
    <cellStyle name="Calculation 2 4 3" xfId="17776"/>
    <cellStyle name="Calculation 2 4 3 2" xfId="11363"/>
    <cellStyle name="Calculation 2 4 3 3" xfId="19991"/>
    <cellStyle name="Calculation 2 4 3 4" xfId="20618"/>
    <cellStyle name="Calculation 2 4 3 5" xfId="20497"/>
    <cellStyle name="Calculation 2 4 3 6" xfId="20829"/>
    <cellStyle name="Calculation 2 5" xfId="15906"/>
    <cellStyle name="Calculation 2 6" xfId="15907"/>
    <cellStyle name="Calculation 2 6 2" xfId="19807"/>
    <cellStyle name="Calculation 2 6 3" xfId="12535"/>
    <cellStyle name="Calculation 2 6 4" xfId="19647"/>
    <cellStyle name="Calculation 2 6 5" xfId="11101"/>
    <cellStyle name="Calculation 2 6 6" xfId="11682"/>
    <cellStyle name="Calculation 2 7" xfId="17619"/>
    <cellStyle name="Calculation 2 7 2" xfId="12256"/>
    <cellStyle name="Calculation 2 7 3" xfId="12041"/>
    <cellStyle name="Calculation 2 7 4" xfId="20615"/>
    <cellStyle name="Calculation 2 7 5" xfId="19203"/>
    <cellStyle name="Calculation 2 7 6" xfId="20769"/>
    <cellStyle name="Calculation 3" xfId="2461"/>
    <cellStyle name="Calculation 3 2" xfId="6859"/>
    <cellStyle name="Calculation 3 2 2" xfId="15908"/>
    <cellStyle name="Calculation 3 2 2 2" xfId="15909"/>
    <cellStyle name="Calculation 3 2 2 2 2" xfId="19808"/>
    <cellStyle name="Calculation 3 2 2 2 3" xfId="20573"/>
    <cellStyle name="Calculation 3 2 2 2 4" xfId="19370"/>
    <cellStyle name="Calculation 3 2 2 2 5" xfId="11458"/>
    <cellStyle name="Calculation 3 2 2 2 6" xfId="20787"/>
    <cellStyle name="Calculation 3 2 2 3" xfId="15910"/>
    <cellStyle name="Calculation 3 2 2 3 2" xfId="19809"/>
    <cellStyle name="Calculation 3 2 2 3 3" xfId="20537"/>
    <cellStyle name="Calculation 3 2 2 3 4" xfId="19230"/>
    <cellStyle name="Calculation 3 2 2 3 5" xfId="11457"/>
    <cellStyle name="Calculation 3 2 2 3 6" xfId="20783"/>
    <cellStyle name="Calculation 3 2 3" xfId="17799"/>
    <cellStyle name="Calculation 3 2 3 2" xfId="12347"/>
    <cellStyle name="Calculation 3 2 3 3" xfId="20341"/>
    <cellStyle name="Calculation 3 2 3 4" xfId="19342"/>
    <cellStyle name="Calculation 3 2 3 5" xfId="19297"/>
    <cellStyle name="Calculation 3 2 3 6" xfId="19733"/>
    <cellStyle name="Calculation 3 3" xfId="6860"/>
    <cellStyle name="Calculation 3 3 2" xfId="15911"/>
    <cellStyle name="Calculation 3 3 2 2" xfId="19810"/>
    <cellStyle name="Calculation 3 3 2 3" xfId="11092"/>
    <cellStyle name="Calculation 3 3 2 4" xfId="12653"/>
    <cellStyle name="Calculation 3 3 2 5" xfId="20494"/>
    <cellStyle name="Calculation 3 3 2 6" xfId="20786"/>
    <cellStyle name="Calculation 3 3 3" xfId="15912"/>
    <cellStyle name="Calculation 3 3 3 2" xfId="19811"/>
    <cellStyle name="Calculation 3 3 3 3" xfId="19211"/>
    <cellStyle name="Calculation 3 3 3 4" xfId="13316"/>
    <cellStyle name="Calculation 3 3 3 5" xfId="11676"/>
    <cellStyle name="Calculation 3 3 3 6" xfId="12524"/>
    <cellStyle name="Calculation 3 3 4" xfId="17793"/>
    <cellStyle name="Calculation 3 3 4 2" xfId="11747"/>
    <cellStyle name="Calculation 3 3 4 3" xfId="12003"/>
    <cellStyle name="Calculation 3 3 4 4" xfId="19639"/>
    <cellStyle name="Calculation 3 3 4 5" xfId="19174"/>
    <cellStyle name="Calculation 3 3 4 6" xfId="11905"/>
    <cellStyle name="Calculation 3 4" xfId="15913"/>
    <cellStyle name="Calculation 3 5" xfId="15914"/>
    <cellStyle name="Calculation 3 5 2" xfId="19813"/>
    <cellStyle name="Calculation 3 5 3" xfId="11968"/>
    <cellStyle name="Calculation 3 5 4" xfId="11103"/>
    <cellStyle name="Calculation 3 5 5" xfId="11606"/>
    <cellStyle name="Calculation 3 5 6" xfId="20743"/>
    <cellStyle name="Calculation 3 6" xfId="17620"/>
    <cellStyle name="Calculation 3 6 2" xfId="12257"/>
    <cellStyle name="Calculation 3 6 3" xfId="12040"/>
    <cellStyle name="Calculation 3 6 4" xfId="20021"/>
    <cellStyle name="Calculation 3 6 5" xfId="19700"/>
    <cellStyle name="Calculation 3 6 6" xfId="12674"/>
    <cellStyle name="Calculation 4" xfId="6861"/>
    <cellStyle name="Calculation 4 2" xfId="13649"/>
    <cellStyle name="Calculation 4 2 2" xfId="15915"/>
    <cellStyle name="Calculation 4 2 3" xfId="15916"/>
    <cellStyle name="Calculation 4 2 3 2" xfId="19814"/>
    <cellStyle name="Calculation 4 2 3 3" xfId="20542"/>
    <cellStyle name="Calculation 4 2 3 4" xfId="20054"/>
    <cellStyle name="Calculation 4 2 3 5" xfId="13291"/>
    <cellStyle name="Calculation 4 2 3 6" xfId="19285"/>
    <cellStyle name="Calculation 4 2 4" xfId="19401"/>
    <cellStyle name="Calculation 4 2 5" xfId="20120"/>
    <cellStyle name="Calculation 4 2 6" xfId="11329"/>
    <cellStyle name="Calculation 4 2 7" xfId="11658"/>
    <cellStyle name="Calculation 4 2 8" xfId="13404"/>
    <cellStyle name="Calculation 4 3" xfId="13628"/>
    <cellStyle name="Calculation 4 3 2" xfId="15917"/>
    <cellStyle name="Calculation 4 3 2 2" xfId="19815"/>
    <cellStyle name="Calculation 4 3 2 3" xfId="19078"/>
    <cellStyle name="Calculation 4 3 2 4" xfId="20053"/>
    <cellStyle name="Calculation 4 3 2 5" xfId="20653"/>
    <cellStyle name="Calculation 4 3 2 6" xfId="19657"/>
    <cellStyle name="Calculation 4 4" xfId="15918"/>
    <cellStyle name="Calculation 4 5" xfId="17621"/>
    <cellStyle name="Calculation 4 5 2" xfId="11336"/>
    <cellStyle name="Calculation 4 5 3" xfId="12039"/>
    <cellStyle name="Calculation 4 5 4" xfId="19437"/>
    <cellStyle name="Calculation 4 5 5" xfId="19333"/>
    <cellStyle name="Calculation 4 5 6" xfId="19192"/>
    <cellStyle name="Calculation 5" xfId="6862"/>
    <cellStyle name="Calculation 5 2" xfId="15919"/>
    <cellStyle name="Calculation 5 2 2" xfId="15920"/>
    <cellStyle name="Calculation 5 2 2 2" xfId="19816"/>
    <cellStyle name="Calculation 5 2 2 3" xfId="19459"/>
    <cellStyle name="Calculation 5 2 2 4" xfId="19516"/>
    <cellStyle name="Calculation 5 2 2 5" xfId="12457"/>
    <cellStyle name="Calculation 5 2 2 6" xfId="20789"/>
    <cellStyle name="Calculation 5 2 3" xfId="15921"/>
    <cellStyle name="Calculation 5 2 3 2" xfId="19817"/>
    <cellStyle name="Calculation 5 2 3 3" xfId="20519"/>
    <cellStyle name="Calculation 5 2 3 4" xfId="20052"/>
    <cellStyle name="Calculation 5 2 3 5" xfId="20493"/>
    <cellStyle name="Calculation 5 2 3 6" xfId="20793"/>
    <cellStyle name="Calculation 5 3" xfId="15922"/>
    <cellStyle name="Calculation 5 3 2" xfId="19818"/>
    <cellStyle name="Calculation 5 3 3" xfId="11967"/>
    <cellStyle name="Calculation 5 3 4" xfId="19061"/>
    <cellStyle name="Calculation 5 3 5" xfId="12158"/>
    <cellStyle name="Calculation 5 3 6" xfId="13368"/>
    <cellStyle name="Calculation 5 4" xfId="17622"/>
    <cellStyle name="Calculation 5 4 2" xfId="11337"/>
    <cellStyle name="Calculation 5 4 3" xfId="12482"/>
    <cellStyle name="Calculation 5 4 4" xfId="20641"/>
    <cellStyle name="Calculation 5 4 5" xfId="11879"/>
    <cellStyle name="Calculation 5 4 6" xfId="20412"/>
    <cellStyle name="Calculation 6" xfId="6863"/>
    <cellStyle name="Calculation 6 2" xfId="15923"/>
    <cellStyle name="Calculation 6 2 2" xfId="15924"/>
    <cellStyle name="Calculation 6 2 2 2" xfId="19820"/>
    <cellStyle name="Calculation 6 2 2 3" xfId="11599"/>
    <cellStyle name="Calculation 6 2 2 4" xfId="19326"/>
    <cellStyle name="Calculation 6 2 2 5" xfId="19834"/>
    <cellStyle name="Calculation 6 2 2 6" xfId="20794"/>
    <cellStyle name="Calculation 6 2 3" xfId="19819"/>
    <cellStyle name="Calculation 6 2 4" xfId="12534"/>
    <cellStyle name="Calculation 6 2 5" xfId="11234"/>
    <cellStyle name="Calculation 6 2 6" xfId="20495"/>
    <cellStyle name="Calculation 6 2 7" xfId="19710"/>
    <cellStyle name="Calculation 6 3" xfId="15925"/>
    <cellStyle name="Calculation 6 4" xfId="17764"/>
    <cellStyle name="Calculation 6 4 2" xfId="12333"/>
    <cellStyle name="Calculation 6 4 3" xfId="19402"/>
    <cellStyle name="Calculation 6 4 4" xfId="19298"/>
    <cellStyle name="Calculation 6 4 5" xfId="11158"/>
    <cellStyle name="Calculation 6 4 6" xfId="20728"/>
    <cellStyle name="Calculation 7" xfId="6864"/>
    <cellStyle name="Calculation 7 2" xfId="15926"/>
    <cellStyle name="Calculation 7 2 2" xfId="19821"/>
    <cellStyle name="Calculation 7 2 3" xfId="12641"/>
    <cellStyle name="Calculation 7 2 4" xfId="11235"/>
    <cellStyle name="Calculation 7 2 5" xfId="18902"/>
    <cellStyle name="Calculation 7 2 6" xfId="11280"/>
    <cellStyle name="Calculation 7 3" xfId="17798"/>
    <cellStyle name="Calculation 7 3 2" xfId="11367"/>
    <cellStyle name="Calculation 7 3 3" xfId="12588"/>
    <cellStyle name="Calculation 7 3 4" xfId="12217"/>
    <cellStyle name="Calculation 7 3 5" xfId="20389"/>
    <cellStyle name="Calculation 7 3 6" xfId="11099"/>
    <cellStyle name="Calculation 8" xfId="6865"/>
    <cellStyle name="Calculation 8 2" xfId="15927"/>
    <cellStyle name="Calculation 8 2 2" xfId="19822"/>
    <cellStyle name="Calculation 8 2 3" xfId="12640"/>
    <cellStyle name="Calculation 8 2 4" xfId="20450"/>
    <cellStyle name="Calculation 8 2 5" xfId="19835"/>
    <cellStyle name="Calculation 8 2 6" xfId="20785"/>
    <cellStyle name="Calculation 8 3" xfId="17837"/>
    <cellStyle name="Calculation 8 3 2" xfId="11753"/>
    <cellStyle name="Calculation 8 3 3" xfId="11437"/>
    <cellStyle name="Calculation 8 3 4" xfId="12227"/>
    <cellStyle name="Calculation 8 3 5" xfId="12615"/>
    <cellStyle name="Calculation 8 3 6" xfId="12616"/>
    <cellStyle name="Calculation 9" xfId="6866"/>
    <cellStyle name="Calculation 9 2" xfId="15928"/>
    <cellStyle name="Calculation 9 2 2" xfId="19823"/>
    <cellStyle name="Calculation 9 2 3" xfId="12639"/>
    <cellStyle name="Calculation 9 2 4" xfId="19275"/>
    <cellStyle name="Calculation 9 2 5" xfId="19031"/>
    <cellStyle name="Calculation 9 2 6" xfId="20782"/>
    <cellStyle name="Calculation 9 3" xfId="17905"/>
    <cellStyle name="Calculation 9 3 2" xfId="12398"/>
    <cellStyle name="Calculation 9 3 3" xfId="18974"/>
    <cellStyle name="Calculation 9 3 4" xfId="11660"/>
    <cellStyle name="Calculation 9 3 5" xfId="20687"/>
    <cellStyle name="Calculation 9 3 6" xfId="11510"/>
    <cellStyle name="Calculation_Barclays International Qrtly" xfId="24735"/>
    <cellStyle name="čárky_Site#10-SaoBernardo" xfId="2462"/>
    <cellStyle name="CATV Total" xfId="2463"/>
    <cellStyle name="CATV Total 2" xfId="9361"/>
    <cellStyle name="CATV Total 2 2" xfId="10695"/>
    <cellStyle name="CATV Total 3" xfId="10709"/>
    <cellStyle name="CDMDefaultStyle" xfId="3830"/>
    <cellStyle name="CDMDefaultStyle 2" xfId="15929"/>
    <cellStyle name="Check Cell" xfId="2464"/>
    <cellStyle name="Check Cell 10" xfId="15930"/>
    <cellStyle name="Check Cell 11" xfId="24849"/>
    <cellStyle name="Check Cell 2" xfId="2465"/>
    <cellStyle name="Check Cell 2 2" xfId="2466"/>
    <cellStyle name="Check Cell 2 2 2" xfId="15931"/>
    <cellStyle name="Check Cell 2 3" xfId="2467"/>
    <cellStyle name="Check Cell 2 4" xfId="2468"/>
    <cellStyle name="Check Cell 2 5" xfId="15932"/>
    <cellStyle name="Check Cell 3" xfId="2469"/>
    <cellStyle name="Check Cell 3 2" xfId="15933"/>
    <cellStyle name="Check Cell 3 3" xfId="15934"/>
    <cellStyle name="Check Cell 4" xfId="6867"/>
    <cellStyle name="Check Cell 4 2" xfId="13696"/>
    <cellStyle name="Check Cell 4 2 2" xfId="15935"/>
    <cellStyle name="Check Cell 4 3" xfId="13637"/>
    <cellStyle name="Check Cell 4 3 2" xfId="15936"/>
    <cellStyle name="Check Cell 4 4" xfId="15937"/>
    <cellStyle name="Check Cell 5" xfId="6868"/>
    <cellStyle name="Check Cell 5 2" xfId="15938"/>
    <cellStyle name="Check Cell 5 2 2" xfId="15939"/>
    <cellStyle name="Check Cell 5 3" xfId="15940"/>
    <cellStyle name="Check Cell 6" xfId="6869"/>
    <cellStyle name="Check Cell 6 2" xfId="15941"/>
    <cellStyle name="Check Cell 6 3" xfId="15942"/>
    <cellStyle name="Check Cell 7" xfId="6870"/>
    <cellStyle name="Check Cell 8" xfId="6871"/>
    <cellStyle name="Check Cell 9" xfId="6872"/>
    <cellStyle name="Check Cell_Barclays International Qrtly" xfId="24736"/>
    <cellStyle name="Clean" xfId="2470"/>
    <cellStyle name="Clean 2" xfId="6873"/>
    <cellStyle name="Clean 3" xfId="6874"/>
    <cellStyle name="Client Name" xfId="2471"/>
    <cellStyle name="Code" xfId="2472"/>
    <cellStyle name="ColLevel_0" xfId="12"/>
    <cellStyle name="Column headers" xfId="2473"/>
    <cellStyle name="Column headers 2" xfId="6875"/>
    <cellStyle name="Column headers 3" xfId="6876"/>
    <cellStyle name="Column Headings" xfId="2474"/>
    <cellStyle name="Column Headings 2" xfId="2475"/>
    <cellStyle name="Column_Title" xfId="2476"/>
    <cellStyle name="Comma" xfId="4"/>
    <cellStyle name="Comma  - Style1" xfId="2477"/>
    <cellStyle name="Comma  - Style1 2" xfId="2478"/>
    <cellStyle name="Comma  - Style2" xfId="2479"/>
    <cellStyle name="Comma  - Style2 2" xfId="2480"/>
    <cellStyle name="Comma  - Style3" xfId="2481"/>
    <cellStyle name="Comma  - Style3 2" xfId="2482"/>
    <cellStyle name="Comma  - Style4" xfId="2483"/>
    <cellStyle name="Comma  - Style4 2" xfId="2484"/>
    <cellStyle name="Comma  - Style5" xfId="2485"/>
    <cellStyle name="Comma  - Style5 2" xfId="2486"/>
    <cellStyle name="Comma  - Style6" xfId="2487"/>
    <cellStyle name="Comma  - Style6 2" xfId="2488"/>
    <cellStyle name="Comma  - Style7" xfId="2489"/>
    <cellStyle name="Comma  - Style7 2" xfId="2490"/>
    <cellStyle name="Comma  - Style8" xfId="2491"/>
    <cellStyle name="Comma  - Style8 2" xfId="2492"/>
    <cellStyle name="Comma [0]" xfId="5"/>
    <cellStyle name="Comma [0] 10" xfId="24814"/>
    <cellStyle name="Comma [0] 2" xfId="6"/>
    <cellStyle name="Comma [0] 2 2" xfId="9235"/>
    <cellStyle name="Comma [0] 2 2 2" xfId="10117"/>
    <cellStyle name="Comma [0] 2 2 2 2" xfId="14685"/>
    <cellStyle name="Comma [0] 2 2 2 2 2" xfId="22217"/>
    <cellStyle name="Comma [0] 2 2 2 2 2 2" xfId="32254"/>
    <cellStyle name="Comma [0] 2 2 2 2 3" xfId="28746"/>
    <cellStyle name="Comma [0] 2 2 2 3" xfId="21030"/>
    <cellStyle name="Comma [0] 2 2 2 3 2" xfId="31077"/>
    <cellStyle name="Comma [0] 2 2 2 4" xfId="26241"/>
    <cellStyle name="Comma [0] 2 2 3" xfId="9403"/>
    <cellStyle name="Comma [0] 2 2 3 2" xfId="14050"/>
    <cellStyle name="Comma [0] 2 2 3 2 2" xfId="28111"/>
    <cellStyle name="Comma [0] 2 2 3 3" xfId="21600"/>
    <cellStyle name="Comma [0] 2 2 3 3 2" xfId="31641"/>
    <cellStyle name="Comma [0] 2 2 3 4" xfId="25606"/>
    <cellStyle name="Comma [0] 2 2 4" xfId="18531"/>
    <cellStyle name="Comma [0] 2 2 4 2" xfId="30658"/>
    <cellStyle name="Comma [0] 2 2 5" xfId="24405"/>
    <cellStyle name="Comma [0] 2 2 5 2" xfId="34441"/>
    <cellStyle name="Comma [0] 2 2 6" xfId="25498"/>
    <cellStyle name="Comma [0] 2 3" xfId="10058"/>
    <cellStyle name="Comma [0] 2 3 2" xfId="14639"/>
    <cellStyle name="Comma [0] 2 3 2 2" xfId="22186"/>
    <cellStyle name="Comma [0] 2 3 2 2 2" xfId="32224"/>
    <cellStyle name="Comma [0] 2 3 2 3" xfId="28700"/>
    <cellStyle name="Comma [0] 2 3 3" xfId="18251"/>
    <cellStyle name="Comma [0] 2 3 3 2" xfId="30424"/>
    <cellStyle name="Comma [0] 2 3 4" xfId="20994"/>
    <cellStyle name="Comma [0] 2 3 4 2" xfId="31047"/>
    <cellStyle name="Comma [0] 2 3 5" xfId="26195"/>
    <cellStyle name="Comma [0] 2 4" xfId="9305"/>
    <cellStyle name="Comma [0] 2 4 2" xfId="13994"/>
    <cellStyle name="Comma [0] 2 4 2 2" xfId="28055"/>
    <cellStyle name="Comma [0] 2 4 3" xfId="20868"/>
    <cellStyle name="Comma [0] 2 4 3 2" xfId="30925"/>
    <cellStyle name="Comma [0] 2 4 4" xfId="25550"/>
    <cellStyle name="Comma [0] 2 5" xfId="18246"/>
    <cellStyle name="Comma [0] 2 5 2" xfId="20865"/>
    <cellStyle name="Comma [0] 2 5 2 2" xfId="30922"/>
    <cellStyle name="Comma [0] 2 5 3" xfId="30419"/>
    <cellStyle name="Comma [0] 2 6" xfId="10920"/>
    <cellStyle name="Comma [0] 2 6 2" xfId="26981"/>
    <cellStyle name="Comma [0] 2 7" xfId="23801"/>
    <cellStyle name="Comma [0] 2 7 2" xfId="33837"/>
    <cellStyle name="Comma [0] 2 8" xfId="24815"/>
    <cellStyle name="Comma [0] 3" xfId="3837"/>
    <cellStyle name="Comma [0] 3 2" xfId="10075"/>
    <cellStyle name="Comma [0] 3 2 2" xfId="14649"/>
    <cellStyle name="Comma [0] 3 2 2 2" xfId="28710"/>
    <cellStyle name="Comma [0] 3 2 3" xfId="20980"/>
    <cellStyle name="Comma [0] 3 2 3 2" xfId="31033"/>
    <cellStyle name="Comma [0] 3 2 4" xfId="26205"/>
    <cellStyle name="Comma [0] 3 3" xfId="18247"/>
    <cellStyle name="Comma [0] 3 3 2" xfId="30420"/>
    <cellStyle name="Comma [0] 3 4" xfId="24907"/>
    <cellStyle name="Comma [0] 4" xfId="3854"/>
    <cellStyle name="Comma [0] 4 2" xfId="17978"/>
    <cellStyle name="Comma [0] 4 2 2" xfId="30272"/>
    <cellStyle name="Comma [0] 4 3" xfId="11832"/>
    <cellStyle name="Comma [0] 4 3 2" xfId="27065"/>
    <cellStyle name="Comma [0] 4 4" xfId="24920"/>
    <cellStyle name="Comma [0] 5" xfId="9276"/>
    <cellStyle name="Comma [0] 5 2" xfId="13968"/>
    <cellStyle name="Comma [0] 5 2 2" xfId="28029"/>
    <cellStyle name="Comma [0] 5 3" xfId="20872"/>
    <cellStyle name="Comma [0] 5 3 2" xfId="30929"/>
    <cellStyle name="Comma [0] 5 4" xfId="25524"/>
    <cellStyle name="Comma [0] 6" xfId="15943"/>
    <cellStyle name="Comma [0] 6 2" xfId="29605"/>
    <cellStyle name="Comma [0] 7" xfId="10921"/>
    <cellStyle name="Comma [0] 7 2" xfId="26982"/>
    <cellStyle name="Comma [0] 8" xfId="20880"/>
    <cellStyle name="Comma [0] 8 2" xfId="30937"/>
    <cellStyle name="Comma [0] 9" xfId="24788"/>
    <cellStyle name="Comma [0]_Barclays International Qrtly" xfId="24738"/>
    <cellStyle name="Comma [00]" xfId="2493"/>
    <cellStyle name="Comma [00] 2" xfId="2494"/>
    <cellStyle name="Comma [1]" xfId="2495"/>
    <cellStyle name="Comma [1] 2" xfId="2496"/>
    <cellStyle name="Comma [2]" xfId="2497"/>
    <cellStyle name="Comma [2] 2" xfId="2498"/>
    <cellStyle name="Comma [2] 2 2" xfId="6877"/>
    <cellStyle name="Comma [2] 2 3" xfId="6878"/>
    <cellStyle name="Comma [2] 3" xfId="6879"/>
    <cellStyle name="Comma [2] 4" xfId="6880"/>
    <cellStyle name="Comma [2] 5" xfId="6881"/>
    <cellStyle name="Comma [3]" xfId="2499"/>
    <cellStyle name="Comma [3] 2" xfId="2500"/>
    <cellStyle name="Comma [3] 2 2" xfId="6882"/>
    <cellStyle name="Comma [3] 2 3" xfId="6883"/>
    <cellStyle name="Comma [3] 3" xfId="6884"/>
    <cellStyle name="Comma [3] 4" xfId="6885"/>
    <cellStyle name="Comma [3] 5" xfId="6886"/>
    <cellStyle name="Comma 0" xfId="2501"/>
    <cellStyle name="Comma 0 2" xfId="2502"/>
    <cellStyle name="Comma 0 2 2" xfId="6887"/>
    <cellStyle name="Comma 0 2 3" xfId="6888"/>
    <cellStyle name="Comma 0 3" xfId="6889"/>
    <cellStyle name="Comma 0 4" xfId="6890"/>
    <cellStyle name="Comma 0 5" xfId="6891"/>
    <cellStyle name="Comma 0*" xfId="2503"/>
    <cellStyle name="Comma 0_Assembled Workforce 2007-04-19" xfId="2504"/>
    <cellStyle name="Comma 10" xfId="2505"/>
    <cellStyle name="Comma 10 2" xfId="3814"/>
    <cellStyle name="Comma 10 2 2" xfId="9236"/>
    <cellStyle name="Comma 10 2 2 2" xfId="10254"/>
    <cellStyle name="Comma 10 2 2 2 2" xfId="14822"/>
    <cellStyle name="Comma 10 2 2 2 2 2" xfId="22355"/>
    <cellStyle name="Comma 10 2 2 2 2 2 2" xfId="32392"/>
    <cellStyle name="Comma 10 2 2 2 2 3" xfId="28883"/>
    <cellStyle name="Comma 10 2 2 2 3" xfId="18517"/>
    <cellStyle name="Comma 10 2 2 2 3 2" xfId="30644"/>
    <cellStyle name="Comma 10 2 2 2 4" xfId="21169"/>
    <cellStyle name="Comma 10 2 2 2 4 2" xfId="31215"/>
    <cellStyle name="Comma 10 2 2 2 5" xfId="26378"/>
    <cellStyle name="Comma 10 2 2 3" xfId="9585"/>
    <cellStyle name="Comma 10 2 2 3 2" xfId="14189"/>
    <cellStyle name="Comma 10 2 2 3 2 2" xfId="28250"/>
    <cellStyle name="Comma 10 2 2 3 3" xfId="21759"/>
    <cellStyle name="Comma 10 2 2 3 3 2" xfId="31799"/>
    <cellStyle name="Comma 10 2 2 3 4" xfId="25745"/>
    <cellStyle name="Comma 10 2 2 4" xfId="18432"/>
    <cellStyle name="Comma 10 2 2 4 2" xfId="30560"/>
    <cellStyle name="Comma 10 2 2 5" xfId="24411"/>
    <cellStyle name="Comma 10 2 2 5 2" xfId="34447"/>
    <cellStyle name="Comma 10 2 2 6" xfId="25499"/>
    <cellStyle name="Comma 10 2 3" xfId="10040"/>
    <cellStyle name="Comma 10 2 3 2" xfId="14629"/>
    <cellStyle name="Comma 10 2 3 2 2" xfId="22188"/>
    <cellStyle name="Comma 10 2 3 2 2 2" xfId="32226"/>
    <cellStyle name="Comma 10 2 3 2 3" xfId="28690"/>
    <cellStyle name="Comma 10 2 3 3" xfId="18487"/>
    <cellStyle name="Comma 10 2 3 3 2" xfId="30615"/>
    <cellStyle name="Comma 10 2 3 4" xfId="20996"/>
    <cellStyle name="Comma 10 2 3 4 2" xfId="31049"/>
    <cellStyle name="Comma 10 2 3 5" xfId="26185"/>
    <cellStyle name="Comma 10 2 4" xfId="9307"/>
    <cellStyle name="Comma 10 2 4 2" xfId="13996"/>
    <cellStyle name="Comma 10 2 4 2 2" xfId="28057"/>
    <cellStyle name="Comma 10 2 4 3" xfId="21578"/>
    <cellStyle name="Comma 10 2 4 3 2" xfId="31620"/>
    <cellStyle name="Comma 10 2 4 4" xfId="25552"/>
    <cellStyle name="Comma 10 2 5" xfId="18367"/>
    <cellStyle name="Comma 10 2 5 2" xfId="20923"/>
    <cellStyle name="Comma 10 2 5 2 2" xfId="30979"/>
    <cellStyle name="Comma 10 2 5 3" xfId="30495"/>
    <cellStyle name="Comma 10 2 6" xfId="11804"/>
    <cellStyle name="Comma 10 2 6 2" xfId="27038"/>
    <cellStyle name="Comma 10 2 7" xfId="23808"/>
    <cellStyle name="Comma 10 2 7 2" xfId="33844"/>
    <cellStyle name="Comma 10 2 8" xfId="24891"/>
    <cellStyle name="Comma 10 3" xfId="6892"/>
    <cellStyle name="Comma 10 3 2" xfId="10092"/>
    <cellStyle name="Comma 10 3 2 2" xfId="10872"/>
    <cellStyle name="Comma 10 3 2 2 2" xfId="18023"/>
    <cellStyle name="Comma 10 3 2 2 2 2" xfId="30297"/>
    <cellStyle name="Comma 10 3 2 2 3" xfId="13559"/>
    <cellStyle name="Comma 10 3 2 2 3 2" xfId="27800"/>
    <cellStyle name="Comma 10 3 2 2 4" xfId="26950"/>
    <cellStyle name="Comma 10 3 2 3" xfId="14662"/>
    <cellStyle name="Comma 10 3 2 3 2" xfId="28723"/>
    <cellStyle name="Comma 10 3 2 4" xfId="26218"/>
    <cellStyle name="Comma 10 3 3" xfId="9368"/>
    <cellStyle name="Comma 10 3 3 2" xfId="14025"/>
    <cellStyle name="Comma 10 3 3 2 2" xfId="28086"/>
    <cellStyle name="Comma 10 3 3 3" xfId="21604"/>
    <cellStyle name="Comma 10 3 3 3 2" xfId="31645"/>
    <cellStyle name="Comma 10 3 3 4" xfId="25581"/>
    <cellStyle name="Comma 10 3 4" xfId="18386"/>
    <cellStyle name="Comma 10 3 4 2" xfId="20943"/>
    <cellStyle name="Comma 10 3 4 2 2" xfId="30998"/>
    <cellStyle name="Comma 10 3 4 3" xfId="30514"/>
    <cellStyle name="Comma 10 3 5" xfId="12554"/>
    <cellStyle name="Comma 10 3 5 2" xfId="27105"/>
    <cellStyle name="Comma 10 3 6" xfId="23832"/>
    <cellStyle name="Comma 10 3 6 2" xfId="33868"/>
    <cellStyle name="Comma 10 3 7" xfId="24938"/>
    <cellStyle name="Comma 10 4" xfId="6893"/>
    <cellStyle name="Comma 10 4 2" xfId="10028"/>
    <cellStyle name="Comma 10 4 2 2" xfId="14621"/>
    <cellStyle name="Comma 10 4 2 2 2" xfId="28682"/>
    <cellStyle name="Comma 10 4 2 3" xfId="22165"/>
    <cellStyle name="Comma 10 4 2 3 2" xfId="32204"/>
    <cellStyle name="Comma 10 4 2 4" xfId="26177"/>
    <cellStyle name="Comma 10 4 3" xfId="18416"/>
    <cellStyle name="Comma 10 4 3 2" xfId="20972"/>
    <cellStyle name="Comma 10 4 3 2 2" xfId="31026"/>
    <cellStyle name="Comma 10 4 3 3" xfId="30544"/>
    <cellStyle name="Comma 10 4 4" xfId="12555"/>
    <cellStyle name="Comma 10 4 4 2" xfId="27106"/>
    <cellStyle name="Comma 10 4 5" xfId="24370"/>
    <cellStyle name="Comma 10 4 5 2" xfId="34406"/>
    <cellStyle name="Comma 10 4 6" xfId="24939"/>
    <cellStyle name="Comma 10 5" xfId="9283"/>
    <cellStyle name="Comma 10 5 2" xfId="10845"/>
    <cellStyle name="Comma 10 5 2 2" xfId="18468"/>
    <cellStyle name="Comma 10 5 2 2 2" xfId="30596"/>
    <cellStyle name="Comma 10 5 2 3" xfId="13536"/>
    <cellStyle name="Comma 10 5 2 3 2" xfId="27777"/>
    <cellStyle name="Comma 10 5 2 4" xfId="26928"/>
    <cellStyle name="Comma 10 5 3" xfId="13974"/>
    <cellStyle name="Comma 10 5 3 2" xfId="28035"/>
    <cellStyle name="Comma 10 5 4" xfId="25530"/>
    <cellStyle name="Comma 10 6" xfId="18348"/>
    <cellStyle name="Comma 10 6 2" xfId="20903"/>
    <cellStyle name="Comma 10 6 2 2" xfId="30960"/>
    <cellStyle name="Comma 10 6 3" xfId="30476"/>
    <cellStyle name="Comma 10 7" xfId="11513"/>
    <cellStyle name="Comma 10 7 2" xfId="27011"/>
    <cellStyle name="Comma 10 8" xfId="23784"/>
    <cellStyle name="Comma 10 8 2" xfId="33820"/>
    <cellStyle name="Comma 10 9" xfId="24850"/>
    <cellStyle name="Comma 100" xfId="7896"/>
    <cellStyle name="Comma 100 2" xfId="10321"/>
    <cellStyle name="Comma 100 2 2" xfId="14889"/>
    <cellStyle name="Comma 100 2 2 2" xfId="22422"/>
    <cellStyle name="Comma 100 2 2 2 2" xfId="32458"/>
    <cellStyle name="Comma 100 2 2 3" xfId="28950"/>
    <cellStyle name="Comma 100 2 3" xfId="21236"/>
    <cellStyle name="Comma 100 2 3 2" xfId="31281"/>
    <cellStyle name="Comma 100 2 4" xfId="26445"/>
    <cellStyle name="Comma 100 3" xfId="9652"/>
    <cellStyle name="Comma 100 3 2" xfId="14256"/>
    <cellStyle name="Comma 100 3 2 2" xfId="28317"/>
    <cellStyle name="Comma 100 3 3" xfId="21826"/>
    <cellStyle name="Comma 100 3 3 2" xfId="31865"/>
    <cellStyle name="Comma 100 3 4" xfId="25812"/>
    <cellStyle name="Comma 100 4" xfId="12772"/>
    <cellStyle name="Comma 100 4 2" xfId="27137"/>
    <cellStyle name="Comma 100 5" xfId="24033"/>
    <cellStyle name="Comma 100 5 2" xfId="34069"/>
    <cellStyle name="Comma 100 6" xfId="24970"/>
    <cellStyle name="Comma 101" xfId="7897"/>
    <cellStyle name="Comma 101 2" xfId="10323"/>
    <cellStyle name="Comma 101 2 2" xfId="14891"/>
    <cellStyle name="Comma 101 2 2 2" xfId="22424"/>
    <cellStyle name="Comma 101 2 2 2 2" xfId="32460"/>
    <cellStyle name="Comma 101 2 2 3" xfId="28952"/>
    <cellStyle name="Comma 101 2 3" xfId="21238"/>
    <cellStyle name="Comma 101 2 3 2" xfId="31283"/>
    <cellStyle name="Comma 101 2 4" xfId="26447"/>
    <cellStyle name="Comma 101 3" xfId="9654"/>
    <cellStyle name="Comma 101 3 2" xfId="14258"/>
    <cellStyle name="Comma 101 3 2 2" xfId="28319"/>
    <cellStyle name="Comma 101 3 3" xfId="21828"/>
    <cellStyle name="Comma 101 3 3 2" xfId="31867"/>
    <cellStyle name="Comma 101 3 4" xfId="25814"/>
    <cellStyle name="Comma 101 4" xfId="12773"/>
    <cellStyle name="Comma 101 4 2" xfId="27138"/>
    <cellStyle name="Comma 101 5" xfId="24035"/>
    <cellStyle name="Comma 101 5 2" xfId="34071"/>
    <cellStyle name="Comma 101 6" xfId="24971"/>
    <cellStyle name="Comma 102" xfId="7898"/>
    <cellStyle name="Comma 102 2" xfId="10325"/>
    <cellStyle name="Comma 102 2 2" xfId="14893"/>
    <cellStyle name="Comma 102 2 2 2" xfId="22426"/>
    <cellStyle name="Comma 102 2 2 2 2" xfId="32462"/>
    <cellStyle name="Comma 102 2 2 3" xfId="28954"/>
    <cellStyle name="Comma 102 2 3" xfId="21240"/>
    <cellStyle name="Comma 102 2 3 2" xfId="31285"/>
    <cellStyle name="Comma 102 2 4" xfId="26449"/>
    <cellStyle name="Comma 102 3" xfId="9656"/>
    <cellStyle name="Comma 102 3 2" xfId="14260"/>
    <cellStyle name="Comma 102 3 2 2" xfId="28321"/>
    <cellStyle name="Comma 102 3 3" xfId="21830"/>
    <cellStyle name="Comma 102 3 3 2" xfId="31869"/>
    <cellStyle name="Comma 102 3 4" xfId="25816"/>
    <cellStyle name="Comma 102 4" xfId="12774"/>
    <cellStyle name="Comma 102 4 2" xfId="27139"/>
    <cellStyle name="Comma 102 5" xfId="24037"/>
    <cellStyle name="Comma 102 5 2" xfId="34073"/>
    <cellStyle name="Comma 102 6" xfId="24972"/>
    <cellStyle name="Comma 103" xfId="7899"/>
    <cellStyle name="Comma 103 2" xfId="10327"/>
    <cellStyle name="Comma 103 2 2" xfId="14895"/>
    <cellStyle name="Comma 103 2 2 2" xfId="22428"/>
    <cellStyle name="Comma 103 2 2 2 2" xfId="32464"/>
    <cellStyle name="Comma 103 2 2 3" xfId="28956"/>
    <cellStyle name="Comma 103 2 3" xfId="21242"/>
    <cellStyle name="Comma 103 2 3 2" xfId="31287"/>
    <cellStyle name="Comma 103 2 4" xfId="26451"/>
    <cellStyle name="Comma 103 3" xfId="9658"/>
    <cellStyle name="Comma 103 3 2" xfId="14262"/>
    <cellStyle name="Comma 103 3 2 2" xfId="28323"/>
    <cellStyle name="Comma 103 3 3" xfId="21832"/>
    <cellStyle name="Comma 103 3 3 2" xfId="31871"/>
    <cellStyle name="Comma 103 3 4" xfId="25818"/>
    <cellStyle name="Comma 103 4" xfId="12775"/>
    <cellStyle name="Comma 103 4 2" xfId="27140"/>
    <cellStyle name="Comma 103 5" xfId="24039"/>
    <cellStyle name="Comma 103 5 2" xfId="34075"/>
    <cellStyle name="Comma 103 6" xfId="24973"/>
    <cellStyle name="Comma 104" xfId="7900"/>
    <cellStyle name="Comma 104 2" xfId="10329"/>
    <cellStyle name="Comma 104 2 2" xfId="14897"/>
    <cellStyle name="Comma 104 2 2 2" xfId="22430"/>
    <cellStyle name="Comma 104 2 2 2 2" xfId="32466"/>
    <cellStyle name="Comma 104 2 2 3" xfId="28958"/>
    <cellStyle name="Comma 104 2 3" xfId="21244"/>
    <cellStyle name="Comma 104 2 3 2" xfId="31289"/>
    <cellStyle name="Comma 104 2 4" xfId="26453"/>
    <cellStyle name="Comma 104 3" xfId="9660"/>
    <cellStyle name="Comma 104 3 2" xfId="14264"/>
    <cellStyle name="Comma 104 3 2 2" xfId="28325"/>
    <cellStyle name="Comma 104 3 3" xfId="21834"/>
    <cellStyle name="Comma 104 3 3 2" xfId="31873"/>
    <cellStyle name="Comma 104 3 4" xfId="25820"/>
    <cellStyle name="Comma 104 4" xfId="12776"/>
    <cellStyle name="Comma 104 4 2" xfId="27141"/>
    <cellStyle name="Comma 104 5" xfId="24041"/>
    <cellStyle name="Comma 104 5 2" xfId="34077"/>
    <cellStyle name="Comma 104 6" xfId="24974"/>
    <cellStyle name="Comma 105" xfId="7901"/>
    <cellStyle name="Comma 105 2" xfId="10331"/>
    <cellStyle name="Comma 105 2 2" xfId="14899"/>
    <cellStyle name="Comma 105 2 2 2" xfId="22432"/>
    <cellStyle name="Comma 105 2 2 2 2" xfId="32468"/>
    <cellStyle name="Comma 105 2 2 3" xfId="28960"/>
    <cellStyle name="Comma 105 2 3" xfId="21246"/>
    <cellStyle name="Comma 105 2 3 2" xfId="31291"/>
    <cellStyle name="Comma 105 2 4" xfId="26455"/>
    <cellStyle name="Comma 105 3" xfId="9662"/>
    <cellStyle name="Comma 105 3 2" xfId="14266"/>
    <cellStyle name="Comma 105 3 2 2" xfId="28327"/>
    <cellStyle name="Comma 105 3 3" xfId="21836"/>
    <cellStyle name="Comma 105 3 3 2" xfId="31875"/>
    <cellStyle name="Comma 105 3 4" xfId="25822"/>
    <cellStyle name="Comma 105 4" xfId="12777"/>
    <cellStyle name="Comma 105 4 2" xfId="27142"/>
    <cellStyle name="Comma 105 5" xfId="24043"/>
    <cellStyle name="Comma 105 5 2" xfId="34079"/>
    <cellStyle name="Comma 105 6" xfId="24975"/>
    <cellStyle name="Comma 106" xfId="7902"/>
    <cellStyle name="Comma 106 2" xfId="10333"/>
    <cellStyle name="Comma 106 2 2" xfId="14901"/>
    <cellStyle name="Comma 106 2 2 2" xfId="22434"/>
    <cellStyle name="Comma 106 2 2 2 2" xfId="32470"/>
    <cellStyle name="Comma 106 2 2 3" xfId="28962"/>
    <cellStyle name="Comma 106 2 3" xfId="21248"/>
    <cellStyle name="Comma 106 2 3 2" xfId="31293"/>
    <cellStyle name="Comma 106 2 4" xfId="26457"/>
    <cellStyle name="Comma 106 3" xfId="9664"/>
    <cellStyle name="Comma 106 3 2" xfId="14268"/>
    <cellStyle name="Comma 106 3 2 2" xfId="28329"/>
    <cellStyle name="Comma 106 3 3" xfId="21838"/>
    <cellStyle name="Comma 106 3 3 2" xfId="31877"/>
    <cellStyle name="Comma 106 3 4" xfId="25824"/>
    <cellStyle name="Comma 106 4" xfId="12778"/>
    <cellStyle name="Comma 106 4 2" xfId="27143"/>
    <cellStyle name="Comma 106 5" xfId="24045"/>
    <cellStyle name="Comma 106 5 2" xfId="34081"/>
    <cellStyle name="Comma 106 6" xfId="24976"/>
    <cellStyle name="Comma 107" xfId="7903"/>
    <cellStyle name="Comma 107 2" xfId="10335"/>
    <cellStyle name="Comma 107 2 2" xfId="14903"/>
    <cellStyle name="Comma 107 2 2 2" xfId="22436"/>
    <cellStyle name="Comma 107 2 2 2 2" xfId="32472"/>
    <cellStyle name="Comma 107 2 2 3" xfId="28964"/>
    <cellStyle name="Comma 107 2 3" xfId="21250"/>
    <cellStyle name="Comma 107 2 3 2" xfId="31295"/>
    <cellStyle name="Comma 107 2 4" xfId="26459"/>
    <cellStyle name="Comma 107 3" xfId="9666"/>
    <cellStyle name="Comma 107 3 2" xfId="14270"/>
    <cellStyle name="Comma 107 3 2 2" xfId="28331"/>
    <cellStyle name="Comma 107 3 3" xfId="21840"/>
    <cellStyle name="Comma 107 3 3 2" xfId="31879"/>
    <cellStyle name="Comma 107 3 4" xfId="25826"/>
    <cellStyle name="Comma 107 4" xfId="12779"/>
    <cellStyle name="Comma 107 4 2" xfId="27144"/>
    <cellStyle name="Comma 107 5" xfId="24047"/>
    <cellStyle name="Comma 107 5 2" xfId="34083"/>
    <cellStyle name="Comma 107 6" xfId="24977"/>
    <cellStyle name="Comma 108" xfId="7904"/>
    <cellStyle name="Comma 108 2" xfId="10337"/>
    <cellStyle name="Comma 108 2 2" xfId="14905"/>
    <cellStyle name="Comma 108 2 2 2" xfId="22438"/>
    <cellStyle name="Comma 108 2 2 2 2" xfId="32474"/>
    <cellStyle name="Comma 108 2 2 3" xfId="28966"/>
    <cellStyle name="Comma 108 2 3" xfId="21252"/>
    <cellStyle name="Comma 108 2 3 2" xfId="31297"/>
    <cellStyle name="Comma 108 2 4" xfId="26461"/>
    <cellStyle name="Comma 108 3" xfId="9668"/>
    <cellStyle name="Comma 108 3 2" xfId="14272"/>
    <cellStyle name="Comma 108 3 2 2" xfId="28333"/>
    <cellStyle name="Comma 108 3 3" xfId="21842"/>
    <cellStyle name="Comma 108 3 3 2" xfId="31881"/>
    <cellStyle name="Comma 108 3 4" xfId="25828"/>
    <cellStyle name="Comma 108 4" xfId="12780"/>
    <cellStyle name="Comma 108 4 2" xfId="27145"/>
    <cellStyle name="Comma 108 5" xfId="24049"/>
    <cellStyle name="Comma 108 5 2" xfId="34085"/>
    <cellStyle name="Comma 108 6" xfId="24978"/>
    <cellStyle name="Comma 109" xfId="7905"/>
    <cellStyle name="Comma 109 2" xfId="10339"/>
    <cellStyle name="Comma 109 2 2" xfId="14907"/>
    <cellStyle name="Comma 109 2 2 2" xfId="22440"/>
    <cellStyle name="Comma 109 2 2 2 2" xfId="32476"/>
    <cellStyle name="Comma 109 2 2 3" xfId="28968"/>
    <cellStyle name="Comma 109 2 3" xfId="21254"/>
    <cellStyle name="Comma 109 2 3 2" xfId="31299"/>
    <cellStyle name="Comma 109 2 4" xfId="26463"/>
    <cellStyle name="Comma 109 3" xfId="9670"/>
    <cellStyle name="Comma 109 3 2" xfId="14274"/>
    <cellStyle name="Comma 109 3 2 2" xfId="28335"/>
    <cellStyle name="Comma 109 3 3" xfId="21844"/>
    <cellStyle name="Comma 109 3 3 2" xfId="31883"/>
    <cellStyle name="Comma 109 3 4" xfId="25830"/>
    <cellStyle name="Comma 109 4" xfId="12781"/>
    <cellStyle name="Comma 109 4 2" xfId="27146"/>
    <cellStyle name="Comma 109 5" xfId="24051"/>
    <cellStyle name="Comma 109 5 2" xfId="34087"/>
    <cellStyle name="Comma 109 6" xfId="24979"/>
    <cellStyle name="Comma 11" xfId="2506"/>
    <cellStyle name="Comma 11 2" xfId="3815"/>
    <cellStyle name="Comma 11 2 2" xfId="9237"/>
    <cellStyle name="Comma 11 2 2 2" xfId="10255"/>
    <cellStyle name="Comma 11 2 2 2 2" xfId="14823"/>
    <cellStyle name="Comma 11 2 2 2 2 2" xfId="22356"/>
    <cellStyle name="Comma 11 2 2 2 2 2 2" xfId="32393"/>
    <cellStyle name="Comma 11 2 2 2 2 3" xfId="28884"/>
    <cellStyle name="Comma 11 2 2 2 3" xfId="18518"/>
    <cellStyle name="Comma 11 2 2 2 3 2" xfId="30645"/>
    <cellStyle name="Comma 11 2 2 2 4" xfId="21170"/>
    <cellStyle name="Comma 11 2 2 2 4 2" xfId="31216"/>
    <cellStyle name="Comma 11 2 2 2 5" xfId="26379"/>
    <cellStyle name="Comma 11 2 2 3" xfId="9586"/>
    <cellStyle name="Comma 11 2 2 3 2" xfId="14190"/>
    <cellStyle name="Comma 11 2 2 3 2 2" xfId="28251"/>
    <cellStyle name="Comma 11 2 2 3 3" xfId="21760"/>
    <cellStyle name="Comma 11 2 2 3 3 2" xfId="31800"/>
    <cellStyle name="Comma 11 2 2 3 4" xfId="25746"/>
    <cellStyle name="Comma 11 2 2 4" xfId="18433"/>
    <cellStyle name="Comma 11 2 2 4 2" xfId="30561"/>
    <cellStyle name="Comma 11 2 2 5" xfId="24412"/>
    <cellStyle name="Comma 11 2 2 5 2" xfId="34448"/>
    <cellStyle name="Comma 11 2 2 6" xfId="25500"/>
    <cellStyle name="Comma 11 2 3" xfId="10019"/>
    <cellStyle name="Comma 11 2 3 2" xfId="14613"/>
    <cellStyle name="Comma 11 2 3 2 2" xfId="22189"/>
    <cellStyle name="Comma 11 2 3 2 2 2" xfId="32227"/>
    <cellStyle name="Comma 11 2 3 2 3" xfId="28674"/>
    <cellStyle name="Comma 11 2 3 3" xfId="18488"/>
    <cellStyle name="Comma 11 2 3 3 2" xfId="30616"/>
    <cellStyle name="Comma 11 2 3 4" xfId="20997"/>
    <cellStyle name="Comma 11 2 3 4 2" xfId="31050"/>
    <cellStyle name="Comma 11 2 3 5" xfId="26169"/>
    <cellStyle name="Comma 11 2 4" xfId="9308"/>
    <cellStyle name="Comma 11 2 4 2" xfId="13997"/>
    <cellStyle name="Comma 11 2 4 2 2" xfId="28058"/>
    <cellStyle name="Comma 11 2 4 3" xfId="21579"/>
    <cellStyle name="Comma 11 2 4 3 2" xfId="31621"/>
    <cellStyle name="Comma 11 2 4 4" xfId="25553"/>
    <cellStyle name="Comma 11 2 5" xfId="18368"/>
    <cellStyle name="Comma 11 2 5 2" xfId="20924"/>
    <cellStyle name="Comma 11 2 5 2 2" xfId="30980"/>
    <cellStyle name="Comma 11 2 5 3" xfId="30496"/>
    <cellStyle name="Comma 11 2 6" xfId="11805"/>
    <cellStyle name="Comma 11 2 6 2" xfId="27039"/>
    <cellStyle name="Comma 11 2 7" xfId="23809"/>
    <cellStyle name="Comma 11 2 7 2" xfId="33845"/>
    <cellStyle name="Comma 11 2 8" xfId="24892"/>
    <cellStyle name="Comma 11 3" xfId="6894"/>
    <cellStyle name="Comma 11 3 2" xfId="10093"/>
    <cellStyle name="Comma 11 3 2 2" xfId="10873"/>
    <cellStyle name="Comma 11 3 2 2 2" xfId="18024"/>
    <cellStyle name="Comma 11 3 2 2 2 2" xfId="30298"/>
    <cellStyle name="Comma 11 3 2 2 3" xfId="13560"/>
    <cellStyle name="Comma 11 3 2 2 3 2" xfId="27801"/>
    <cellStyle name="Comma 11 3 2 2 4" xfId="26951"/>
    <cellStyle name="Comma 11 3 2 3" xfId="14663"/>
    <cellStyle name="Comma 11 3 2 3 2" xfId="28724"/>
    <cellStyle name="Comma 11 3 2 4" xfId="26219"/>
    <cellStyle name="Comma 11 3 3" xfId="9369"/>
    <cellStyle name="Comma 11 3 3 2" xfId="14026"/>
    <cellStyle name="Comma 11 3 3 2 2" xfId="28087"/>
    <cellStyle name="Comma 11 3 3 3" xfId="21605"/>
    <cellStyle name="Comma 11 3 3 3 2" xfId="31646"/>
    <cellStyle name="Comma 11 3 3 4" xfId="25582"/>
    <cellStyle name="Comma 11 3 4" xfId="18387"/>
    <cellStyle name="Comma 11 3 4 2" xfId="20944"/>
    <cellStyle name="Comma 11 3 4 2 2" xfId="30999"/>
    <cellStyle name="Comma 11 3 4 3" xfId="30515"/>
    <cellStyle name="Comma 11 3 5" xfId="12556"/>
    <cellStyle name="Comma 11 3 5 2" xfId="27107"/>
    <cellStyle name="Comma 11 3 6" xfId="23833"/>
    <cellStyle name="Comma 11 3 6 2" xfId="33869"/>
    <cellStyle name="Comma 11 3 7" xfId="24940"/>
    <cellStyle name="Comma 11 4" xfId="6895"/>
    <cellStyle name="Comma 11 4 2" xfId="10025"/>
    <cellStyle name="Comma 11 4 2 2" xfId="14619"/>
    <cellStyle name="Comma 11 4 2 2 2" xfId="28680"/>
    <cellStyle name="Comma 11 4 2 3" xfId="22166"/>
    <cellStyle name="Comma 11 4 2 3 2" xfId="32205"/>
    <cellStyle name="Comma 11 4 2 4" xfId="26175"/>
    <cellStyle name="Comma 11 4 3" xfId="18417"/>
    <cellStyle name="Comma 11 4 3 2" xfId="20973"/>
    <cellStyle name="Comma 11 4 3 2 2" xfId="31027"/>
    <cellStyle name="Comma 11 4 3 3" xfId="30545"/>
    <cellStyle name="Comma 11 4 4" xfId="12557"/>
    <cellStyle name="Comma 11 4 4 2" xfId="27108"/>
    <cellStyle name="Comma 11 4 5" xfId="24373"/>
    <cellStyle name="Comma 11 4 5 2" xfId="34409"/>
    <cellStyle name="Comma 11 4 6" xfId="24941"/>
    <cellStyle name="Comma 11 5" xfId="9284"/>
    <cellStyle name="Comma 11 5 2" xfId="10846"/>
    <cellStyle name="Comma 11 5 2 2" xfId="18469"/>
    <cellStyle name="Comma 11 5 2 2 2" xfId="30597"/>
    <cellStyle name="Comma 11 5 2 3" xfId="13537"/>
    <cellStyle name="Comma 11 5 2 3 2" xfId="27778"/>
    <cellStyle name="Comma 11 5 2 4" xfId="26929"/>
    <cellStyle name="Comma 11 5 3" xfId="13975"/>
    <cellStyle name="Comma 11 5 3 2" xfId="28036"/>
    <cellStyle name="Comma 11 5 4" xfId="25531"/>
    <cellStyle name="Comma 11 6" xfId="18349"/>
    <cellStyle name="Comma 11 6 2" xfId="20904"/>
    <cellStyle name="Comma 11 6 2 2" xfId="30961"/>
    <cellStyle name="Comma 11 6 3" xfId="30477"/>
    <cellStyle name="Comma 11 7" xfId="11514"/>
    <cellStyle name="Comma 11 7 2" xfId="27012"/>
    <cellStyle name="Comma 11 8" xfId="23785"/>
    <cellStyle name="Comma 11 8 2" xfId="33821"/>
    <cellStyle name="Comma 11 9" xfId="24851"/>
    <cellStyle name="Comma 110" xfId="7906"/>
    <cellStyle name="Comma 110 2" xfId="10341"/>
    <cellStyle name="Comma 110 2 2" xfId="14909"/>
    <cellStyle name="Comma 110 2 2 2" xfId="22442"/>
    <cellStyle name="Comma 110 2 2 2 2" xfId="32478"/>
    <cellStyle name="Comma 110 2 2 3" xfId="28970"/>
    <cellStyle name="Comma 110 2 3" xfId="21256"/>
    <cellStyle name="Comma 110 2 3 2" xfId="31301"/>
    <cellStyle name="Comma 110 2 4" xfId="26465"/>
    <cellStyle name="Comma 110 3" xfId="9672"/>
    <cellStyle name="Comma 110 3 2" xfId="14276"/>
    <cellStyle name="Comma 110 3 2 2" xfId="28337"/>
    <cellStyle name="Comma 110 3 3" xfId="21846"/>
    <cellStyle name="Comma 110 3 3 2" xfId="31885"/>
    <cellStyle name="Comma 110 3 4" xfId="25832"/>
    <cellStyle name="Comma 110 4" xfId="12782"/>
    <cellStyle name="Comma 110 4 2" xfId="27147"/>
    <cellStyle name="Comma 110 5" xfId="24053"/>
    <cellStyle name="Comma 110 5 2" xfId="34089"/>
    <cellStyle name="Comma 110 6" xfId="24980"/>
    <cellStyle name="Comma 111" xfId="7907"/>
    <cellStyle name="Comma 111 2" xfId="10343"/>
    <cellStyle name="Comma 111 2 2" xfId="14911"/>
    <cellStyle name="Comma 111 2 2 2" xfId="22444"/>
    <cellStyle name="Comma 111 2 2 2 2" xfId="32480"/>
    <cellStyle name="Comma 111 2 2 3" xfId="28972"/>
    <cellStyle name="Comma 111 2 3" xfId="21258"/>
    <cellStyle name="Comma 111 2 3 2" xfId="31303"/>
    <cellStyle name="Comma 111 2 4" xfId="26467"/>
    <cellStyle name="Comma 111 3" xfId="9674"/>
    <cellStyle name="Comma 111 3 2" xfId="14278"/>
    <cellStyle name="Comma 111 3 2 2" xfId="28339"/>
    <cellStyle name="Comma 111 3 3" xfId="21848"/>
    <cellStyle name="Comma 111 3 3 2" xfId="31887"/>
    <cellStyle name="Comma 111 3 4" xfId="25834"/>
    <cellStyle name="Comma 111 4" xfId="12783"/>
    <cellStyle name="Comma 111 4 2" xfId="27148"/>
    <cellStyle name="Comma 111 5" xfId="24055"/>
    <cellStyle name="Comma 111 5 2" xfId="34091"/>
    <cellStyle name="Comma 111 6" xfId="24981"/>
    <cellStyle name="Comma 112" xfId="7908"/>
    <cellStyle name="Comma 112 2" xfId="10345"/>
    <cellStyle name="Comma 112 2 2" xfId="14913"/>
    <cellStyle name="Comma 112 2 2 2" xfId="22446"/>
    <cellStyle name="Comma 112 2 2 2 2" xfId="32482"/>
    <cellStyle name="Comma 112 2 2 3" xfId="28974"/>
    <cellStyle name="Comma 112 2 3" xfId="21260"/>
    <cellStyle name="Comma 112 2 3 2" xfId="31305"/>
    <cellStyle name="Comma 112 2 4" xfId="26469"/>
    <cellStyle name="Comma 112 3" xfId="9676"/>
    <cellStyle name="Comma 112 3 2" xfId="14280"/>
    <cellStyle name="Comma 112 3 2 2" xfId="28341"/>
    <cellStyle name="Comma 112 3 3" xfId="21850"/>
    <cellStyle name="Comma 112 3 3 2" xfId="31889"/>
    <cellStyle name="Comma 112 3 4" xfId="25836"/>
    <cellStyle name="Comma 112 4" xfId="12784"/>
    <cellStyle name="Comma 112 4 2" xfId="27149"/>
    <cellStyle name="Comma 112 5" xfId="24057"/>
    <cellStyle name="Comma 112 5 2" xfId="34093"/>
    <cellStyle name="Comma 112 6" xfId="24982"/>
    <cellStyle name="Comma 113" xfId="7909"/>
    <cellStyle name="Comma 113 2" xfId="10347"/>
    <cellStyle name="Comma 113 2 2" xfId="14915"/>
    <cellStyle name="Comma 113 2 2 2" xfId="22448"/>
    <cellStyle name="Comma 113 2 2 2 2" xfId="32484"/>
    <cellStyle name="Comma 113 2 2 3" xfId="28976"/>
    <cellStyle name="Comma 113 2 3" xfId="21262"/>
    <cellStyle name="Comma 113 2 3 2" xfId="31307"/>
    <cellStyle name="Comma 113 2 4" xfId="26471"/>
    <cellStyle name="Comma 113 3" xfId="9678"/>
    <cellStyle name="Comma 113 3 2" xfId="14282"/>
    <cellStyle name="Comma 113 3 2 2" xfId="28343"/>
    <cellStyle name="Comma 113 3 3" xfId="21852"/>
    <cellStyle name="Comma 113 3 3 2" xfId="31891"/>
    <cellStyle name="Comma 113 3 4" xfId="25838"/>
    <cellStyle name="Comma 113 4" xfId="12785"/>
    <cellStyle name="Comma 113 4 2" xfId="27150"/>
    <cellStyle name="Comma 113 5" xfId="24059"/>
    <cellStyle name="Comma 113 5 2" xfId="34095"/>
    <cellStyle name="Comma 113 6" xfId="24983"/>
    <cellStyle name="Comma 114" xfId="7910"/>
    <cellStyle name="Comma 114 2" xfId="10349"/>
    <cellStyle name="Comma 114 2 2" xfId="14917"/>
    <cellStyle name="Comma 114 2 2 2" xfId="22450"/>
    <cellStyle name="Comma 114 2 2 2 2" xfId="32486"/>
    <cellStyle name="Comma 114 2 2 3" xfId="28978"/>
    <cellStyle name="Comma 114 2 3" xfId="21264"/>
    <cellStyle name="Comma 114 2 3 2" xfId="31309"/>
    <cellStyle name="Comma 114 2 4" xfId="26473"/>
    <cellStyle name="Comma 114 3" xfId="9680"/>
    <cellStyle name="Comma 114 3 2" xfId="14284"/>
    <cellStyle name="Comma 114 3 2 2" xfId="28345"/>
    <cellStyle name="Comma 114 3 3" xfId="21854"/>
    <cellStyle name="Comma 114 3 3 2" xfId="31893"/>
    <cellStyle name="Comma 114 3 4" xfId="25840"/>
    <cellStyle name="Comma 114 4" xfId="12786"/>
    <cellStyle name="Comma 114 4 2" xfId="27151"/>
    <cellStyle name="Comma 114 5" xfId="24061"/>
    <cellStyle name="Comma 114 5 2" xfId="34097"/>
    <cellStyle name="Comma 114 6" xfId="24984"/>
    <cellStyle name="Comma 115" xfId="7911"/>
    <cellStyle name="Comma 115 2" xfId="10351"/>
    <cellStyle name="Comma 115 2 2" xfId="14919"/>
    <cellStyle name="Comma 115 2 2 2" xfId="22452"/>
    <cellStyle name="Comma 115 2 2 2 2" xfId="32488"/>
    <cellStyle name="Comma 115 2 2 3" xfId="28980"/>
    <cellStyle name="Comma 115 2 3" xfId="21266"/>
    <cellStyle name="Comma 115 2 3 2" xfId="31311"/>
    <cellStyle name="Comma 115 2 4" xfId="26475"/>
    <cellStyle name="Comma 115 3" xfId="9682"/>
    <cellStyle name="Comma 115 3 2" xfId="14286"/>
    <cellStyle name="Comma 115 3 2 2" xfId="28347"/>
    <cellStyle name="Comma 115 3 3" xfId="21856"/>
    <cellStyle name="Comma 115 3 3 2" xfId="31895"/>
    <cellStyle name="Comma 115 3 4" xfId="25842"/>
    <cellStyle name="Comma 115 4" xfId="12787"/>
    <cellStyle name="Comma 115 4 2" xfId="27152"/>
    <cellStyle name="Comma 115 5" xfId="24063"/>
    <cellStyle name="Comma 115 5 2" xfId="34099"/>
    <cellStyle name="Comma 115 6" xfId="24985"/>
    <cellStyle name="Comma 116" xfId="7912"/>
    <cellStyle name="Comma 116 2" xfId="10353"/>
    <cellStyle name="Comma 116 2 2" xfId="14921"/>
    <cellStyle name="Comma 116 2 2 2" xfId="22454"/>
    <cellStyle name="Comma 116 2 2 2 2" xfId="32490"/>
    <cellStyle name="Comma 116 2 2 3" xfId="28982"/>
    <cellStyle name="Comma 116 2 3" xfId="21268"/>
    <cellStyle name="Comma 116 2 3 2" xfId="31313"/>
    <cellStyle name="Comma 116 2 4" xfId="26477"/>
    <cellStyle name="Comma 116 3" xfId="9684"/>
    <cellStyle name="Comma 116 3 2" xfId="14288"/>
    <cellStyle name="Comma 116 3 2 2" xfId="28349"/>
    <cellStyle name="Comma 116 3 3" xfId="21858"/>
    <cellStyle name="Comma 116 3 3 2" xfId="31897"/>
    <cellStyle name="Comma 116 3 4" xfId="25844"/>
    <cellStyle name="Comma 116 4" xfId="12788"/>
    <cellStyle name="Comma 116 4 2" xfId="27153"/>
    <cellStyle name="Comma 116 5" xfId="24065"/>
    <cellStyle name="Comma 116 5 2" xfId="34101"/>
    <cellStyle name="Comma 116 6" xfId="24986"/>
    <cellStyle name="Comma 117" xfId="7913"/>
    <cellStyle name="Comma 117 2" xfId="10355"/>
    <cellStyle name="Comma 117 2 2" xfId="14923"/>
    <cellStyle name="Comma 117 2 2 2" xfId="22456"/>
    <cellStyle name="Comma 117 2 2 2 2" xfId="32492"/>
    <cellStyle name="Comma 117 2 2 3" xfId="28984"/>
    <cellStyle name="Comma 117 2 3" xfId="21270"/>
    <cellStyle name="Comma 117 2 3 2" xfId="31315"/>
    <cellStyle name="Comma 117 2 4" xfId="26479"/>
    <cellStyle name="Comma 117 3" xfId="9686"/>
    <cellStyle name="Comma 117 3 2" xfId="14290"/>
    <cellStyle name="Comma 117 3 2 2" xfId="28351"/>
    <cellStyle name="Comma 117 3 3" xfId="21860"/>
    <cellStyle name="Comma 117 3 3 2" xfId="31899"/>
    <cellStyle name="Comma 117 3 4" xfId="25846"/>
    <cellStyle name="Comma 117 4" xfId="12789"/>
    <cellStyle name="Comma 117 4 2" xfId="27154"/>
    <cellStyle name="Comma 117 5" xfId="24067"/>
    <cellStyle name="Comma 117 5 2" xfId="34103"/>
    <cellStyle name="Comma 117 6" xfId="24987"/>
    <cellStyle name="Comma 118" xfId="7914"/>
    <cellStyle name="Comma 118 2" xfId="10357"/>
    <cellStyle name="Comma 118 2 2" xfId="14925"/>
    <cellStyle name="Comma 118 2 2 2" xfId="22458"/>
    <cellStyle name="Comma 118 2 2 2 2" xfId="32494"/>
    <cellStyle name="Comma 118 2 2 3" xfId="28986"/>
    <cellStyle name="Comma 118 2 3" xfId="21272"/>
    <cellStyle name="Comma 118 2 3 2" xfId="31317"/>
    <cellStyle name="Comma 118 2 4" xfId="26481"/>
    <cellStyle name="Comma 118 3" xfId="9688"/>
    <cellStyle name="Comma 118 3 2" xfId="14292"/>
    <cellStyle name="Comma 118 3 2 2" xfId="28353"/>
    <cellStyle name="Comma 118 3 3" xfId="21862"/>
    <cellStyle name="Comma 118 3 3 2" xfId="31901"/>
    <cellStyle name="Comma 118 3 4" xfId="25848"/>
    <cellStyle name="Comma 118 4" xfId="12790"/>
    <cellStyle name="Comma 118 4 2" xfId="27155"/>
    <cellStyle name="Comma 118 5" xfId="24069"/>
    <cellStyle name="Comma 118 5 2" xfId="34105"/>
    <cellStyle name="Comma 118 6" xfId="24988"/>
    <cellStyle name="Comma 119" xfId="7915"/>
    <cellStyle name="Comma 119 2" xfId="10359"/>
    <cellStyle name="Comma 119 2 2" xfId="14927"/>
    <cellStyle name="Comma 119 2 2 2" xfId="22460"/>
    <cellStyle name="Comma 119 2 2 2 2" xfId="32496"/>
    <cellStyle name="Comma 119 2 2 3" xfId="28988"/>
    <cellStyle name="Comma 119 2 3" xfId="21274"/>
    <cellStyle name="Comma 119 2 3 2" xfId="31319"/>
    <cellStyle name="Comma 119 2 4" xfId="26483"/>
    <cellStyle name="Comma 119 3" xfId="9690"/>
    <cellStyle name="Comma 119 3 2" xfId="14294"/>
    <cellStyle name="Comma 119 3 2 2" xfId="28355"/>
    <cellStyle name="Comma 119 3 3" xfId="21864"/>
    <cellStyle name="Comma 119 3 3 2" xfId="31903"/>
    <cellStyle name="Comma 119 3 4" xfId="25850"/>
    <cellStyle name="Comma 119 4" xfId="12791"/>
    <cellStyle name="Comma 119 4 2" xfId="27156"/>
    <cellStyle name="Comma 119 5" xfId="24071"/>
    <cellStyle name="Comma 119 5 2" xfId="34107"/>
    <cellStyle name="Comma 119 6" xfId="24989"/>
    <cellStyle name="Comma 12" xfId="3810"/>
    <cellStyle name="Comma 12 2" xfId="6896"/>
    <cellStyle name="Comma 12 2 2" xfId="10094"/>
    <cellStyle name="Comma 12 2 2 2" xfId="10857"/>
    <cellStyle name="Comma 12 2 2 2 2" xfId="18025"/>
    <cellStyle name="Comma 12 2 2 2 2 2" xfId="30299"/>
    <cellStyle name="Comma 12 2 2 2 3" xfId="13546"/>
    <cellStyle name="Comma 12 2 2 2 3 2" xfId="27787"/>
    <cellStyle name="Comma 12 2 2 2 4" xfId="26937"/>
    <cellStyle name="Comma 12 2 2 3" xfId="14664"/>
    <cellStyle name="Comma 12 2 2 3 2" xfId="28725"/>
    <cellStyle name="Comma 12 2 2 4" xfId="26220"/>
    <cellStyle name="Comma 12 2 3" xfId="9370"/>
    <cellStyle name="Comma 12 2 3 2" xfId="14027"/>
    <cellStyle name="Comma 12 2 3 2 2" xfId="28088"/>
    <cellStyle name="Comma 12 2 3 3" xfId="21606"/>
    <cellStyle name="Comma 12 2 3 3 2" xfId="31647"/>
    <cellStyle name="Comma 12 2 3 4" xfId="25583"/>
    <cellStyle name="Comma 12 2 4" xfId="15470"/>
    <cellStyle name="Comma 12 2 4 2" xfId="18369"/>
    <cellStyle name="Comma 12 2 4 2 2" xfId="30497"/>
    <cellStyle name="Comma 12 2 4 3" xfId="20925"/>
    <cellStyle name="Comma 12 2 4 3 2" xfId="30981"/>
    <cellStyle name="Comma 12 2 4 4" xfId="29531"/>
    <cellStyle name="Comma 12 2 5" xfId="12558"/>
    <cellStyle name="Comma 12 2 5 2" xfId="27109"/>
    <cellStyle name="Comma 12 2 6" xfId="23834"/>
    <cellStyle name="Comma 12 2 6 2" xfId="33870"/>
    <cellStyle name="Comma 12 2 7" xfId="24942"/>
    <cellStyle name="Comma 12 3" xfId="6897"/>
    <cellStyle name="Comma 12 3 2" xfId="9991"/>
    <cellStyle name="Comma 12 3 2 2" xfId="10874"/>
    <cellStyle name="Comma 12 3 2 2 2" xfId="18440"/>
    <cellStyle name="Comma 12 3 2 2 2 2" xfId="30568"/>
    <cellStyle name="Comma 12 3 2 2 3" xfId="13561"/>
    <cellStyle name="Comma 12 3 2 2 3 2" xfId="27802"/>
    <cellStyle name="Comma 12 3 2 2 4" xfId="26952"/>
    <cellStyle name="Comma 12 3 2 3" xfId="14592"/>
    <cellStyle name="Comma 12 3 2 3 2" xfId="28653"/>
    <cellStyle name="Comma 12 3 2 4" xfId="26148"/>
    <cellStyle name="Comma 12 3 3" xfId="15944"/>
    <cellStyle name="Comma 12 3 3 2" xfId="18018"/>
    <cellStyle name="Comma 12 3 3 2 2" xfId="30292"/>
    <cellStyle name="Comma 12 3 3 3" xfId="22768"/>
    <cellStyle name="Comma 12 3 3 3 2" xfId="32804"/>
    <cellStyle name="Comma 12 3 3 4" xfId="29606"/>
    <cellStyle name="Comma 12 3 4" xfId="18388"/>
    <cellStyle name="Comma 12 3 4 2" xfId="20945"/>
    <cellStyle name="Comma 12 3 4 2 2" xfId="31000"/>
    <cellStyle name="Comma 12 3 4 3" xfId="30516"/>
    <cellStyle name="Comma 12 3 5" xfId="12559"/>
    <cellStyle name="Comma 12 3 5 2" xfId="27110"/>
    <cellStyle name="Comma 12 3 6" xfId="24383"/>
    <cellStyle name="Comma 12 3 6 2" xfId="34419"/>
    <cellStyle name="Comma 12 3 7" xfId="24943"/>
    <cellStyle name="Comma 12 4" xfId="10022"/>
    <cellStyle name="Comma 12 4 2" xfId="10847"/>
    <cellStyle name="Comma 12 4 2 2" xfId="18297"/>
    <cellStyle name="Comma 12 4 2 2 2" xfId="30440"/>
    <cellStyle name="Comma 12 4 2 3" xfId="13538"/>
    <cellStyle name="Comma 12 4 2 3 2" xfId="27779"/>
    <cellStyle name="Comma 12 4 2 4" xfId="26930"/>
    <cellStyle name="Comma 12 4 3" xfId="14616"/>
    <cellStyle name="Comma 12 4 3 2" xfId="28677"/>
    <cellStyle name="Comma 12 4 4" xfId="15430"/>
    <cellStyle name="Comma 12 4 4 2" xfId="15945"/>
    <cellStyle name="Comma 12 4 4 2 2" xfId="29607"/>
    <cellStyle name="Comma 12 4 4 3" xfId="29491"/>
    <cellStyle name="Comma 12 4 5" xfId="15438"/>
    <cellStyle name="Comma 12 4 5 2" xfId="29499"/>
    <cellStyle name="Comma 12 4 6" xfId="26172"/>
    <cellStyle name="Comma 12 5" xfId="9309"/>
    <cellStyle name="Comma 12 5 2" xfId="13998"/>
    <cellStyle name="Comma 12 5 2 2" xfId="28059"/>
    <cellStyle name="Comma 12 5 3" xfId="21574"/>
    <cellStyle name="Comma 12 5 3 2" xfId="31616"/>
    <cellStyle name="Comma 12 5 4" xfId="25554"/>
    <cellStyle name="Comma 12 6" xfId="15426"/>
    <cellStyle name="Comma 12 6 2" xfId="18350"/>
    <cellStyle name="Comma 12 6 2 2" xfId="30478"/>
    <cellStyle name="Comma 12 6 3" xfId="20905"/>
    <cellStyle name="Comma 12 6 3 2" xfId="30962"/>
    <cellStyle name="Comma 12 6 4" xfId="29487"/>
    <cellStyle name="Comma 12 7" xfId="11800"/>
    <cellStyle name="Comma 12 7 2" xfId="27034"/>
    <cellStyle name="Comma 12 8" xfId="23786"/>
    <cellStyle name="Comma 12 8 2" xfId="33822"/>
    <cellStyle name="Comma 12 9" xfId="24887"/>
    <cellStyle name="Comma 120" xfId="7916"/>
    <cellStyle name="Comma 120 2" xfId="10361"/>
    <cellStyle name="Comma 120 2 2" xfId="14929"/>
    <cellStyle name="Comma 120 2 2 2" xfId="22462"/>
    <cellStyle name="Comma 120 2 2 2 2" xfId="32498"/>
    <cellStyle name="Comma 120 2 2 3" xfId="28990"/>
    <cellStyle name="Comma 120 2 3" xfId="21276"/>
    <cellStyle name="Comma 120 2 3 2" xfId="31321"/>
    <cellStyle name="Comma 120 2 4" xfId="26485"/>
    <cellStyle name="Comma 120 3" xfId="9692"/>
    <cellStyle name="Comma 120 3 2" xfId="14296"/>
    <cellStyle name="Comma 120 3 2 2" xfId="28357"/>
    <cellStyle name="Comma 120 3 3" xfId="21866"/>
    <cellStyle name="Comma 120 3 3 2" xfId="31905"/>
    <cellStyle name="Comma 120 3 4" xfId="25852"/>
    <cellStyle name="Comma 120 4" xfId="12792"/>
    <cellStyle name="Comma 120 4 2" xfId="27157"/>
    <cellStyle name="Comma 120 5" xfId="24073"/>
    <cellStyle name="Comma 120 5 2" xfId="34109"/>
    <cellStyle name="Comma 120 6" xfId="24990"/>
    <cellStyle name="Comma 121" xfId="7917"/>
    <cellStyle name="Comma 121 2" xfId="10363"/>
    <cellStyle name="Comma 121 2 2" xfId="14931"/>
    <cellStyle name="Comma 121 2 2 2" xfId="22464"/>
    <cellStyle name="Comma 121 2 2 2 2" xfId="32500"/>
    <cellStyle name="Comma 121 2 2 3" xfId="28992"/>
    <cellStyle name="Comma 121 2 3" xfId="21278"/>
    <cellStyle name="Comma 121 2 3 2" xfId="31323"/>
    <cellStyle name="Comma 121 2 4" xfId="26487"/>
    <cellStyle name="Comma 121 3" xfId="9694"/>
    <cellStyle name="Comma 121 3 2" xfId="14298"/>
    <cellStyle name="Comma 121 3 2 2" xfId="28359"/>
    <cellStyle name="Comma 121 3 3" xfId="21868"/>
    <cellStyle name="Comma 121 3 3 2" xfId="31907"/>
    <cellStyle name="Comma 121 3 4" xfId="25854"/>
    <cellStyle name="Comma 121 4" xfId="12793"/>
    <cellStyle name="Comma 121 4 2" xfId="27158"/>
    <cellStyle name="Comma 121 5" xfId="24075"/>
    <cellStyle name="Comma 121 5 2" xfId="34111"/>
    <cellStyle name="Comma 121 6" xfId="24991"/>
    <cellStyle name="Comma 122" xfId="7918"/>
    <cellStyle name="Comma 122 2" xfId="10365"/>
    <cellStyle name="Comma 122 2 2" xfId="14933"/>
    <cellStyle name="Comma 122 2 2 2" xfId="22466"/>
    <cellStyle name="Comma 122 2 2 2 2" xfId="32502"/>
    <cellStyle name="Comma 122 2 2 3" xfId="28994"/>
    <cellStyle name="Comma 122 2 3" xfId="21280"/>
    <cellStyle name="Comma 122 2 3 2" xfId="31325"/>
    <cellStyle name="Comma 122 2 4" xfId="26489"/>
    <cellStyle name="Comma 122 3" xfId="9696"/>
    <cellStyle name="Comma 122 3 2" xfId="14300"/>
    <cellStyle name="Comma 122 3 2 2" xfId="28361"/>
    <cellStyle name="Comma 122 3 3" xfId="21870"/>
    <cellStyle name="Comma 122 3 3 2" xfId="31909"/>
    <cellStyle name="Comma 122 3 4" xfId="25856"/>
    <cellStyle name="Comma 122 4" xfId="12794"/>
    <cellStyle name="Comma 122 4 2" xfId="27159"/>
    <cellStyle name="Comma 122 5" xfId="24077"/>
    <cellStyle name="Comma 122 5 2" xfId="34113"/>
    <cellStyle name="Comma 122 6" xfId="24992"/>
    <cellStyle name="Comma 123" xfId="7919"/>
    <cellStyle name="Comma 123 2" xfId="10367"/>
    <cellStyle name="Comma 123 2 2" xfId="14935"/>
    <cellStyle name="Comma 123 2 2 2" xfId="22468"/>
    <cellStyle name="Comma 123 2 2 2 2" xfId="32504"/>
    <cellStyle name="Comma 123 2 2 3" xfId="28996"/>
    <cellStyle name="Comma 123 2 3" xfId="21282"/>
    <cellStyle name="Comma 123 2 3 2" xfId="31327"/>
    <cellStyle name="Comma 123 2 4" xfId="26491"/>
    <cellStyle name="Comma 123 3" xfId="9698"/>
    <cellStyle name="Comma 123 3 2" xfId="14302"/>
    <cellStyle name="Comma 123 3 2 2" xfId="28363"/>
    <cellStyle name="Comma 123 3 3" xfId="21872"/>
    <cellStyle name="Comma 123 3 3 2" xfId="31911"/>
    <cellStyle name="Comma 123 3 4" xfId="25858"/>
    <cellStyle name="Comma 123 4" xfId="12795"/>
    <cellStyle name="Comma 123 4 2" xfId="27160"/>
    <cellStyle name="Comma 123 5" xfId="24079"/>
    <cellStyle name="Comma 123 5 2" xfId="34115"/>
    <cellStyle name="Comma 123 6" xfId="24993"/>
    <cellStyle name="Comma 124" xfId="7920"/>
    <cellStyle name="Comma 124 2" xfId="10369"/>
    <cellStyle name="Comma 124 2 2" xfId="14937"/>
    <cellStyle name="Comma 124 2 2 2" xfId="22470"/>
    <cellStyle name="Comma 124 2 2 2 2" xfId="32506"/>
    <cellStyle name="Comma 124 2 2 3" xfId="28998"/>
    <cellStyle name="Comma 124 2 3" xfId="21284"/>
    <cellStyle name="Comma 124 2 3 2" xfId="31329"/>
    <cellStyle name="Comma 124 2 4" xfId="26493"/>
    <cellStyle name="Comma 124 3" xfId="9700"/>
    <cellStyle name="Comma 124 3 2" xfId="14304"/>
    <cellStyle name="Comma 124 3 2 2" xfId="28365"/>
    <cellStyle name="Comma 124 3 3" xfId="21874"/>
    <cellStyle name="Comma 124 3 3 2" xfId="31913"/>
    <cellStyle name="Comma 124 3 4" xfId="25860"/>
    <cellStyle name="Comma 124 4" xfId="12796"/>
    <cellStyle name="Comma 124 4 2" xfId="27161"/>
    <cellStyle name="Comma 124 5" xfId="24081"/>
    <cellStyle name="Comma 124 5 2" xfId="34117"/>
    <cellStyle name="Comma 124 6" xfId="24994"/>
    <cellStyle name="Comma 125" xfId="7921"/>
    <cellStyle name="Comma 125 2" xfId="10371"/>
    <cellStyle name="Comma 125 2 2" xfId="14939"/>
    <cellStyle name="Comma 125 2 2 2" xfId="22472"/>
    <cellStyle name="Comma 125 2 2 2 2" xfId="32508"/>
    <cellStyle name="Comma 125 2 2 3" xfId="29000"/>
    <cellStyle name="Comma 125 2 3" xfId="21286"/>
    <cellStyle name="Comma 125 2 3 2" xfId="31331"/>
    <cellStyle name="Comma 125 2 4" xfId="26495"/>
    <cellStyle name="Comma 125 3" xfId="9702"/>
    <cellStyle name="Comma 125 3 2" xfId="14306"/>
    <cellStyle name="Comma 125 3 2 2" xfId="28367"/>
    <cellStyle name="Comma 125 3 3" xfId="21876"/>
    <cellStyle name="Comma 125 3 3 2" xfId="31915"/>
    <cellStyle name="Comma 125 3 4" xfId="25862"/>
    <cellStyle name="Comma 125 4" xfId="12797"/>
    <cellStyle name="Comma 125 4 2" xfId="27162"/>
    <cellStyle name="Comma 125 5" xfId="24083"/>
    <cellStyle name="Comma 125 5 2" xfId="34119"/>
    <cellStyle name="Comma 125 6" xfId="24995"/>
    <cellStyle name="Comma 126" xfId="7922"/>
    <cellStyle name="Comma 126 2" xfId="10373"/>
    <cellStyle name="Comma 126 2 2" xfId="14941"/>
    <cellStyle name="Comma 126 2 2 2" xfId="22474"/>
    <cellStyle name="Comma 126 2 2 2 2" xfId="32510"/>
    <cellStyle name="Comma 126 2 2 3" xfId="29002"/>
    <cellStyle name="Comma 126 2 3" xfId="21288"/>
    <cellStyle name="Comma 126 2 3 2" xfId="31333"/>
    <cellStyle name="Comma 126 2 4" xfId="26497"/>
    <cellStyle name="Comma 126 3" xfId="9704"/>
    <cellStyle name="Comma 126 3 2" xfId="14308"/>
    <cellStyle name="Comma 126 3 2 2" xfId="28369"/>
    <cellStyle name="Comma 126 3 3" xfId="21878"/>
    <cellStyle name="Comma 126 3 3 2" xfId="31917"/>
    <cellStyle name="Comma 126 3 4" xfId="25864"/>
    <cellStyle name="Comma 126 4" xfId="12798"/>
    <cellStyle name="Comma 126 4 2" xfId="27163"/>
    <cellStyle name="Comma 126 5" xfId="24085"/>
    <cellStyle name="Comma 126 5 2" xfId="34121"/>
    <cellStyle name="Comma 126 6" xfId="24996"/>
    <cellStyle name="Comma 127" xfId="7923"/>
    <cellStyle name="Comma 127 2" xfId="10375"/>
    <cellStyle name="Comma 127 2 2" xfId="14943"/>
    <cellStyle name="Comma 127 2 2 2" xfId="22476"/>
    <cellStyle name="Comma 127 2 2 2 2" xfId="32512"/>
    <cellStyle name="Comma 127 2 2 3" xfId="29004"/>
    <cellStyle name="Comma 127 2 3" xfId="21290"/>
    <cellStyle name="Comma 127 2 3 2" xfId="31335"/>
    <cellStyle name="Comma 127 2 4" xfId="26499"/>
    <cellStyle name="Comma 127 3" xfId="9706"/>
    <cellStyle name="Comma 127 3 2" xfId="14310"/>
    <cellStyle name="Comma 127 3 2 2" xfId="28371"/>
    <cellStyle name="Comma 127 3 3" xfId="21880"/>
    <cellStyle name="Comma 127 3 3 2" xfId="31919"/>
    <cellStyle name="Comma 127 3 4" xfId="25866"/>
    <cellStyle name="Comma 127 4" xfId="12799"/>
    <cellStyle name="Comma 127 4 2" xfId="27164"/>
    <cellStyle name="Comma 127 5" xfId="24087"/>
    <cellStyle name="Comma 127 5 2" xfId="34123"/>
    <cellStyle name="Comma 127 6" xfId="24997"/>
    <cellStyle name="Comma 128" xfId="7924"/>
    <cellStyle name="Comma 128 2" xfId="10306"/>
    <cellStyle name="Comma 128 2 2" xfId="14874"/>
    <cellStyle name="Comma 128 2 2 2" xfId="22407"/>
    <cellStyle name="Comma 128 2 2 2 2" xfId="32443"/>
    <cellStyle name="Comma 128 2 2 3" xfId="28935"/>
    <cellStyle name="Comma 128 2 3" xfId="21221"/>
    <cellStyle name="Comma 128 2 3 2" xfId="31266"/>
    <cellStyle name="Comma 128 2 4" xfId="26430"/>
    <cellStyle name="Comma 128 3" xfId="9637"/>
    <cellStyle name="Comma 128 3 2" xfId="14241"/>
    <cellStyle name="Comma 128 3 2 2" xfId="28302"/>
    <cellStyle name="Comma 128 3 3" xfId="21811"/>
    <cellStyle name="Comma 128 3 3 2" xfId="31850"/>
    <cellStyle name="Comma 128 3 4" xfId="25797"/>
    <cellStyle name="Comma 128 4" xfId="12800"/>
    <cellStyle name="Comma 128 4 2" xfId="27165"/>
    <cellStyle name="Comma 128 5" xfId="24017"/>
    <cellStyle name="Comma 128 5 2" xfId="34053"/>
    <cellStyle name="Comma 128 6" xfId="24998"/>
    <cellStyle name="Comma 129" xfId="7925"/>
    <cellStyle name="Comma 129 2" xfId="10377"/>
    <cellStyle name="Comma 129 2 2" xfId="14945"/>
    <cellStyle name="Comma 129 2 2 2" xfId="22478"/>
    <cellStyle name="Comma 129 2 2 2 2" xfId="32514"/>
    <cellStyle name="Comma 129 2 2 3" xfId="29006"/>
    <cellStyle name="Comma 129 2 3" xfId="21292"/>
    <cellStyle name="Comma 129 2 3 2" xfId="31337"/>
    <cellStyle name="Comma 129 2 4" xfId="26501"/>
    <cellStyle name="Comma 129 3" xfId="9708"/>
    <cellStyle name="Comma 129 3 2" xfId="14312"/>
    <cellStyle name="Comma 129 3 2 2" xfId="28373"/>
    <cellStyle name="Comma 129 3 3" xfId="21882"/>
    <cellStyle name="Comma 129 3 3 2" xfId="31921"/>
    <cellStyle name="Comma 129 3 4" xfId="25868"/>
    <cellStyle name="Comma 129 4" xfId="12801"/>
    <cellStyle name="Comma 129 4 2" xfId="27166"/>
    <cellStyle name="Comma 129 5" xfId="24089"/>
    <cellStyle name="Comma 129 5 2" xfId="34125"/>
    <cellStyle name="Comma 129 6" xfId="24999"/>
    <cellStyle name="Comma 13" xfId="3838"/>
    <cellStyle name="Comma 13 10" xfId="24908"/>
    <cellStyle name="Comma 13 2" xfId="7926"/>
    <cellStyle name="Comma 13 2 2" xfId="10147"/>
    <cellStyle name="Comma 13 2 2 2" xfId="14715"/>
    <cellStyle name="Comma 13 2 2 2 2" xfId="22248"/>
    <cellStyle name="Comma 13 2 2 2 2 2" xfId="32285"/>
    <cellStyle name="Comma 13 2 2 2 3" xfId="28776"/>
    <cellStyle name="Comma 13 2 2 3" xfId="21062"/>
    <cellStyle name="Comma 13 2 2 3 2" xfId="31108"/>
    <cellStyle name="Comma 13 2 2 4" xfId="26271"/>
    <cellStyle name="Comma 13 2 3" xfId="9467"/>
    <cellStyle name="Comma 13 2 3 2" xfId="14082"/>
    <cellStyle name="Comma 13 2 3 2 2" xfId="28143"/>
    <cellStyle name="Comma 13 2 3 3" xfId="21651"/>
    <cellStyle name="Comma 13 2 3 3 2" xfId="31691"/>
    <cellStyle name="Comma 13 2 3 4" xfId="25638"/>
    <cellStyle name="Comma 13 2 4" xfId="15441"/>
    <cellStyle name="Comma 13 2 4 2" xfId="18532"/>
    <cellStyle name="Comma 13 2 4 2 2" xfId="30659"/>
    <cellStyle name="Comma 13 2 4 3" xfId="29502"/>
    <cellStyle name="Comma 13 2 5" xfId="12802"/>
    <cellStyle name="Comma 13 2 5 2" xfId="27167"/>
    <cellStyle name="Comma 13 2 6" xfId="23877"/>
    <cellStyle name="Comma 13 2 6 2" xfId="33913"/>
    <cellStyle name="Comma 13 2 7" xfId="25000"/>
    <cellStyle name="Comma 13 3" xfId="9238"/>
    <cellStyle name="Comma 13 3 2" xfId="10116"/>
    <cellStyle name="Comma 13 3 2 2" xfId="14684"/>
    <cellStyle name="Comma 13 3 2 2 2" xfId="22216"/>
    <cellStyle name="Comma 13 3 2 2 2 2" xfId="32253"/>
    <cellStyle name="Comma 13 3 2 2 3" xfId="28745"/>
    <cellStyle name="Comma 13 3 2 3" xfId="21029"/>
    <cellStyle name="Comma 13 3 2 3 2" xfId="31076"/>
    <cellStyle name="Comma 13 3 2 4" xfId="26240"/>
    <cellStyle name="Comma 13 3 3" xfId="9402"/>
    <cellStyle name="Comma 13 3 3 2" xfId="14049"/>
    <cellStyle name="Comma 13 3 3 2 2" xfId="28110"/>
    <cellStyle name="Comma 13 3 3 3" xfId="21599"/>
    <cellStyle name="Comma 13 3 3 3 2" xfId="31640"/>
    <cellStyle name="Comma 13 3 3 4" xfId="25605"/>
    <cellStyle name="Comma 13 3 4" xfId="18040"/>
    <cellStyle name="Comma 13 3 4 2" xfId="22769"/>
    <cellStyle name="Comma 13 3 4 2 2" xfId="32805"/>
    <cellStyle name="Comma 13 3 4 3" xfId="30314"/>
    <cellStyle name="Comma 13 3 5" xfId="18525"/>
    <cellStyle name="Comma 13 3 5 2" xfId="30652"/>
    <cellStyle name="Comma 13 3 6" xfId="24404"/>
    <cellStyle name="Comma 13 3 6 2" xfId="34440"/>
    <cellStyle name="Comma 13 3 7" xfId="25501"/>
    <cellStyle name="Comma 13 4" xfId="9393"/>
    <cellStyle name="Comma 13 4 2" xfId="14042"/>
    <cellStyle name="Comma 13 4 2 2" xfId="22209"/>
    <cellStyle name="Comma 13 4 2 2 2" xfId="32246"/>
    <cellStyle name="Comma 13 4 2 3" xfId="28103"/>
    <cellStyle name="Comma 13 4 3" xfId="18453"/>
    <cellStyle name="Comma 13 4 3 2" xfId="30581"/>
    <cellStyle name="Comma 13 4 4" xfId="21020"/>
    <cellStyle name="Comma 13 4 4 2" xfId="31069"/>
    <cellStyle name="Comma 13 4 5" xfId="25598"/>
    <cellStyle name="Comma 13 5" xfId="10071"/>
    <cellStyle name="Comma 13 5 2" xfId="14648"/>
    <cellStyle name="Comma 13 5 2 2" xfId="22190"/>
    <cellStyle name="Comma 13 5 2 2 2" xfId="32228"/>
    <cellStyle name="Comma 13 5 2 3" xfId="28709"/>
    <cellStyle name="Comma 13 5 3" xfId="20998"/>
    <cellStyle name="Comma 13 5 3 2" xfId="31051"/>
    <cellStyle name="Comma 13 5 4" xfId="26204"/>
    <cellStyle name="Comma 13 6" xfId="9310"/>
    <cellStyle name="Comma 13 6 2" xfId="13999"/>
    <cellStyle name="Comma 13 6 2 2" xfId="28060"/>
    <cellStyle name="Comma 13 6 3" xfId="18252"/>
    <cellStyle name="Comma 13 6 3 2" xfId="30425"/>
    <cellStyle name="Comma 13 6 4" xfId="20869"/>
    <cellStyle name="Comma 13 6 4 2" xfId="30926"/>
    <cellStyle name="Comma 13 6 5" xfId="25555"/>
    <cellStyle name="Comma 13 7" xfId="18331"/>
    <cellStyle name="Comma 13 7 2" xfId="20864"/>
    <cellStyle name="Comma 13 7 2 2" xfId="30921"/>
    <cellStyle name="Comma 13 7 3" xfId="30459"/>
    <cellStyle name="Comma 13 8" xfId="11821"/>
    <cellStyle name="Comma 13 8 2" xfId="27054"/>
    <cellStyle name="Comma 13 9" xfId="23802"/>
    <cellStyle name="Comma 13 9 2" xfId="33838"/>
    <cellStyle name="Comma 130" xfId="7927"/>
    <cellStyle name="Comma 130 2" xfId="10379"/>
    <cellStyle name="Comma 130 2 2" xfId="14947"/>
    <cellStyle name="Comma 130 2 2 2" xfId="22480"/>
    <cellStyle name="Comma 130 2 2 2 2" xfId="32516"/>
    <cellStyle name="Comma 130 2 2 3" xfId="29008"/>
    <cellStyle name="Comma 130 2 3" xfId="21294"/>
    <cellStyle name="Comma 130 2 3 2" xfId="31339"/>
    <cellStyle name="Comma 130 2 4" xfId="26503"/>
    <cellStyle name="Comma 130 3" xfId="9710"/>
    <cellStyle name="Comma 130 3 2" xfId="14314"/>
    <cellStyle name="Comma 130 3 2 2" xfId="28375"/>
    <cellStyle name="Comma 130 3 3" xfId="21884"/>
    <cellStyle name="Comma 130 3 3 2" xfId="31923"/>
    <cellStyle name="Comma 130 3 4" xfId="25870"/>
    <cellStyle name="Comma 130 4" xfId="12803"/>
    <cellStyle name="Comma 130 4 2" xfId="27168"/>
    <cellStyle name="Comma 130 5" xfId="24091"/>
    <cellStyle name="Comma 130 5 2" xfId="34127"/>
    <cellStyle name="Comma 130 6" xfId="25001"/>
    <cellStyle name="Comma 131" xfId="7928"/>
    <cellStyle name="Comma 131 2" xfId="10381"/>
    <cellStyle name="Comma 131 2 2" xfId="14949"/>
    <cellStyle name="Comma 131 2 2 2" xfId="22482"/>
    <cellStyle name="Comma 131 2 2 2 2" xfId="32518"/>
    <cellStyle name="Comma 131 2 2 3" xfId="29010"/>
    <cellStyle name="Comma 131 2 3" xfId="21296"/>
    <cellStyle name="Comma 131 2 3 2" xfId="31341"/>
    <cellStyle name="Comma 131 2 4" xfId="26505"/>
    <cellStyle name="Comma 131 3" xfId="9712"/>
    <cellStyle name="Comma 131 3 2" xfId="14316"/>
    <cellStyle name="Comma 131 3 2 2" xfId="28377"/>
    <cellStyle name="Comma 131 3 3" xfId="21886"/>
    <cellStyle name="Comma 131 3 3 2" xfId="31925"/>
    <cellStyle name="Comma 131 3 4" xfId="25872"/>
    <cellStyle name="Comma 131 4" xfId="12804"/>
    <cellStyle name="Comma 131 4 2" xfId="27169"/>
    <cellStyle name="Comma 131 5" xfId="24093"/>
    <cellStyle name="Comma 131 5 2" xfId="34129"/>
    <cellStyle name="Comma 131 6" xfId="25002"/>
    <cellStyle name="Comma 132" xfId="7929"/>
    <cellStyle name="Comma 132 2" xfId="10383"/>
    <cellStyle name="Comma 132 2 2" xfId="14951"/>
    <cellStyle name="Comma 132 2 2 2" xfId="22484"/>
    <cellStyle name="Comma 132 2 2 2 2" xfId="32520"/>
    <cellStyle name="Comma 132 2 2 3" xfId="29012"/>
    <cellStyle name="Comma 132 2 3" xfId="21298"/>
    <cellStyle name="Comma 132 2 3 2" xfId="31343"/>
    <cellStyle name="Comma 132 2 4" xfId="26507"/>
    <cellStyle name="Comma 132 3" xfId="9714"/>
    <cellStyle name="Comma 132 3 2" xfId="14318"/>
    <cellStyle name="Comma 132 3 2 2" xfId="28379"/>
    <cellStyle name="Comma 132 3 3" xfId="21888"/>
    <cellStyle name="Comma 132 3 3 2" xfId="31927"/>
    <cellStyle name="Comma 132 3 4" xfId="25874"/>
    <cellStyle name="Comma 132 4" xfId="12805"/>
    <cellStyle name="Comma 132 4 2" xfId="27170"/>
    <cellStyle name="Comma 132 5" xfId="24095"/>
    <cellStyle name="Comma 132 5 2" xfId="34131"/>
    <cellStyle name="Comma 132 6" xfId="25003"/>
    <cellStyle name="Comma 133" xfId="7930"/>
    <cellStyle name="Comma 133 2" xfId="10385"/>
    <cellStyle name="Comma 133 2 2" xfId="14953"/>
    <cellStyle name="Comma 133 2 2 2" xfId="22486"/>
    <cellStyle name="Comma 133 2 2 2 2" xfId="32522"/>
    <cellStyle name="Comma 133 2 2 3" xfId="29014"/>
    <cellStyle name="Comma 133 2 3" xfId="21300"/>
    <cellStyle name="Comma 133 2 3 2" xfId="31345"/>
    <cellStyle name="Comma 133 2 4" xfId="26509"/>
    <cellStyle name="Comma 133 3" xfId="9716"/>
    <cellStyle name="Comma 133 3 2" xfId="14320"/>
    <cellStyle name="Comma 133 3 2 2" xfId="28381"/>
    <cellStyle name="Comma 133 3 3" xfId="21890"/>
    <cellStyle name="Comma 133 3 3 2" xfId="31929"/>
    <cellStyle name="Comma 133 3 4" xfId="25876"/>
    <cellStyle name="Comma 133 4" xfId="12806"/>
    <cellStyle name="Comma 133 4 2" xfId="27171"/>
    <cellStyle name="Comma 133 5" xfId="24097"/>
    <cellStyle name="Comma 133 5 2" xfId="34133"/>
    <cellStyle name="Comma 133 6" xfId="25004"/>
    <cellStyle name="Comma 134" xfId="7931"/>
    <cellStyle name="Comma 134 2" xfId="10387"/>
    <cellStyle name="Comma 134 2 2" xfId="14955"/>
    <cellStyle name="Comma 134 2 2 2" xfId="22488"/>
    <cellStyle name="Comma 134 2 2 2 2" xfId="32524"/>
    <cellStyle name="Comma 134 2 2 3" xfId="29016"/>
    <cellStyle name="Comma 134 2 3" xfId="21302"/>
    <cellStyle name="Comma 134 2 3 2" xfId="31347"/>
    <cellStyle name="Comma 134 2 4" xfId="26511"/>
    <cellStyle name="Comma 134 3" xfId="9718"/>
    <cellStyle name="Comma 134 3 2" xfId="14322"/>
    <cellStyle name="Comma 134 3 2 2" xfId="28383"/>
    <cellStyle name="Comma 134 3 3" xfId="21892"/>
    <cellStyle name="Comma 134 3 3 2" xfId="31931"/>
    <cellStyle name="Comma 134 3 4" xfId="25878"/>
    <cellStyle name="Comma 134 4" xfId="12807"/>
    <cellStyle name="Comma 134 4 2" xfId="27172"/>
    <cellStyle name="Comma 134 5" xfId="24099"/>
    <cellStyle name="Comma 134 5 2" xfId="34135"/>
    <cellStyle name="Comma 134 6" xfId="25005"/>
    <cellStyle name="Comma 135" xfId="7932"/>
    <cellStyle name="Comma 135 2" xfId="10389"/>
    <cellStyle name="Comma 135 2 2" xfId="14957"/>
    <cellStyle name="Comma 135 2 2 2" xfId="22490"/>
    <cellStyle name="Comma 135 2 2 2 2" xfId="32526"/>
    <cellStyle name="Comma 135 2 2 3" xfId="29018"/>
    <cellStyle name="Comma 135 2 3" xfId="21304"/>
    <cellStyle name="Comma 135 2 3 2" xfId="31349"/>
    <cellStyle name="Comma 135 2 4" xfId="26513"/>
    <cellStyle name="Comma 135 3" xfId="9720"/>
    <cellStyle name="Comma 135 3 2" xfId="14324"/>
    <cellStyle name="Comma 135 3 2 2" xfId="28385"/>
    <cellStyle name="Comma 135 3 3" xfId="21894"/>
    <cellStyle name="Comma 135 3 3 2" xfId="31933"/>
    <cellStyle name="Comma 135 3 4" xfId="25880"/>
    <cellStyle name="Comma 135 4" xfId="12808"/>
    <cellStyle name="Comma 135 4 2" xfId="27173"/>
    <cellStyle name="Comma 135 5" xfId="24101"/>
    <cellStyle name="Comma 135 5 2" xfId="34137"/>
    <cellStyle name="Comma 135 6" xfId="25006"/>
    <cellStyle name="Comma 136" xfId="7933"/>
    <cellStyle name="Comma 136 2" xfId="10391"/>
    <cellStyle name="Comma 136 2 2" xfId="14959"/>
    <cellStyle name="Comma 136 2 2 2" xfId="22492"/>
    <cellStyle name="Comma 136 2 2 2 2" xfId="32528"/>
    <cellStyle name="Comma 136 2 2 3" xfId="29020"/>
    <cellStyle name="Comma 136 2 3" xfId="21306"/>
    <cellStyle name="Comma 136 2 3 2" xfId="31351"/>
    <cellStyle name="Comma 136 2 4" xfId="26515"/>
    <cellStyle name="Comma 136 3" xfId="9722"/>
    <cellStyle name="Comma 136 3 2" xfId="14326"/>
    <cellStyle name="Comma 136 3 2 2" xfId="28387"/>
    <cellStyle name="Comma 136 3 3" xfId="21896"/>
    <cellStyle name="Comma 136 3 3 2" xfId="31935"/>
    <cellStyle name="Comma 136 3 4" xfId="25882"/>
    <cellStyle name="Comma 136 4" xfId="12809"/>
    <cellStyle name="Comma 136 4 2" xfId="27174"/>
    <cellStyle name="Comma 136 5" xfId="24103"/>
    <cellStyle name="Comma 136 5 2" xfId="34139"/>
    <cellStyle name="Comma 136 6" xfId="25007"/>
    <cellStyle name="Comma 137" xfId="7934"/>
    <cellStyle name="Comma 137 2" xfId="10393"/>
    <cellStyle name="Comma 137 2 2" xfId="14961"/>
    <cellStyle name="Comma 137 2 2 2" xfId="22494"/>
    <cellStyle name="Comma 137 2 2 2 2" xfId="32530"/>
    <cellStyle name="Comma 137 2 2 3" xfId="29022"/>
    <cellStyle name="Comma 137 2 3" xfId="21308"/>
    <cellStyle name="Comma 137 2 3 2" xfId="31353"/>
    <cellStyle name="Comma 137 2 4" xfId="26517"/>
    <cellStyle name="Comma 137 3" xfId="9724"/>
    <cellStyle name="Comma 137 3 2" xfId="14328"/>
    <cellStyle name="Comma 137 3 2 2" xfId="28389"/>
    <cellStyle name="Comma 137 3 3" xfId="21898"/>
    <cellStyle name="Comma 137 3 3 2" xfId="31937"/>
    <cellStyle name="Comma 137 3 4" xfId="25884"/>
    <cellStyle name="Comma 137 4" xfId="12810"/>
    <cellStyle name="Comma 137 4 2" xfId="27175"/>
    <cellStyle name="Comma 137 5" xfId="24105"/>
    <cellStyle name="Comma 137 5 2" xfId="34141"/>
    <cellStyle name="Comma 137 6" xfId="25008"/>
    <cellStyle name="Comma 138" xfId="7935"/>
    <cellStyle name="Comma 138 2" xfId="10395"/>
    <cellStyle name="Comma 138 2 2" xfId="14963"/>
    <cellStyle name="Comma 138 2 2 2" xfId="22496"/>
    <cellStyle name="Comma 138 2 2 2 2" xfId="32532"/>
    <cellStyle name="Comma 138 2 2 3" xfId="29024"/>
    <cellStyle name="Comma 138 2 3" xfId="21310"/>
    <cellStyle name="Comma 138 2 3 2" xfId="31355"/>
    <cellStyle name="Comma 138 2 4" xfId="26519"/>
    <cellStyle name="Comma 138 3" xfId="9726"/>
    <cellStyle name="Comma 138 3 2" xfId="14330"/>
    <cellStyle name="Comma 138 3 2 2" xfId="28391"/>
    <cellStyle name="Comma 138 3 3" xfId="21900"/>
    <cellStyle name="Comma 138 3 3 2" xfId="31939"/>
    <cellStyle name="Comma 138 3 4" xfId="25886"/>
    <cellStyle name="Comma 138 4" xfId="12811"/>
    <cellStyle name="Comma 138 4 2" xfId="27176"/>
    <cellStyle name="Comma 138 5" xfId="24107"/>
    <cellStyle name="Comma 138 5 2" xfId="34143"/>
    <cellStyle name="Comma 138 6" xfId="25009"/>
    <cellStyle name="Comma 139" xfId="7936"/>
    <cellStyle name="Comma 139 2" xfId="10397"/>
    <cellStyle name="Comma 139 2 2" xfId="14965"/>
    <cellStyle name="Comma 139 2 2 2" xfId="22498"/>
    <cellStyle name="Comma 139 2 2 2 2" xfId="32534"/>
    <cellStyle name="Comma 139 2 2 3" xfId="29026"/>
    <cellStyle name="Comma 139 2 3" xfId="21312"/>
    <cellStyle name="Comma 139 2 3 2" xfId="31357"/>
    <cellStyle name="Comma 139 2 4" xfId="26521"/>
    <cellStyle name="Comma 139 3" xfId="9728"/>
    <cellStyle name="Comma 139 3 2" xfId="14332"/>
    <cellStyle name="Comma 139 3 2 2" xfId="28393"/>
    <cellStyle name="Comma 139 3 3" xfId="21902"/>
    <cellStyle name="Comma 139 3 3 2" xfId="31941"/>
    <cellStyle name="Comma 139 3 4" xfId="25888"/>
    <cellStyle name="Comma 139 4" xfId="12812"/>
    <cellStyle name="Comma 139 4 2" xfId="27177"/>
    <cellStyle name="Comma 139 5" xfId="24109"/>
    <cellStyle name="Comma 139 5 2" xfId="34145"/>
    <cellStyle name="Comma 139 6" xfId="25010"/>
    <cellStyle name="Comma 14" xfId="3855"/>
    <cellStyle name="Comma 14 10" xfId="24921"/>
    <cellStyle name="Comma 14 2" xfId="7937"/>
    <cellStyle name="Comma 14 2 2" xfId="10139"/>
    <cellStyle name="Comma 14 2 2 2" xfId="14707"/>
    <cellStyle name="Comma 14 2 2 2 2" xfId="22239"/>
    <cellStyle name="Comma 14 2 2 2 2 2" xfId="32276"/>
    <cellStyle name="Comma 14 2 2 2 3" xfId="28768"/>
    <cellStyle name="Comma 14 2 2 3" xfId="21053"/>
    <cellStyle name="Comma 14 2 2 3 2" xfId="31099"/>
    <cellStyle name="Comma 14 2 2 4" xfId="26263"/>
    <cellStyle name="Comma 14 2 3" xfId="9451"/>
    <cellStyle name="Comma 14 2 3 2" xfId="14072"/>
    <cellStyle name="Comma 14 2 3 2 2" xfId="28133"/>
    <cellStyle name="Comma 14 2 3 3" xfId="21642"/>
    <cellStyle name="Comma 14 2 3 3 2" xfId="31682"/>
    <cellStyle name="Comma 14 2 3 4" xfId="25628"/>
    <cellStyle name="Comma 14 2 4" xfId="18533"/>
    <cellStyle name="Comma 14 2 4 2" xfId="30660"/>
    <cellStyle name="Comma 14 2 5" xfId="12813"/>
    <cellStyle name="Comma 14 2 5 2" xfId="27178"/>
    <cellStyle name="Comma 14 2 6" xfId="23869"/>
    <cellStyle name="Comma 14 2 6 2" xfId="33905"/>
    <cellStyle name="Comma 14 2 7" xfId="25011"/>
    <cellStyle name="Comma 14 3" xfId="9239"/>
    <cellStyle name="Comma 14 3 2" xfId="10119"/>
    <cellStyle name="Comma 14 3 2 2" xfId="14687"/>
    <cellStyle name="Comma 14 3 2 2 2" xfId="22219"/>
    <cellStyle name="Comma 14 3 2 2 2 2" xfId="32256"/>
    <cellStyle name="Comma 14 3 2 2 3" xfId="28748"/>
    <cellStyle name="Comma 14 3 2 3" xfId="21033"/>
    <cellStyle name="Comma 14 3 2 3 2" xfId="31079"/>
    <cellStyle name="Comma 14 3 2 4" xfId="26243"/>
    <cellStyle name="Comma 14 3 3" xfId="9408"/>
    <cellStyle name="Comma 14 3 3 2" xfId="14052"/>
    <cellStyle name="Comma 14 3 3 2 2" xfId="28113"/>
    <cellStyle name="Comma 14 3 3 3" xfId="21622"/>
    <cellStyle name="Comma 14 3 3 3 2" xfId="31662"/>
    <cellStyle name="Comma 14 3 3 4" xfId="25608"/>
    <cellStyle name="Comma 14 3 4" xfId="24407"/>
    <cellStyle name="Comma 14 3 4 2" xfId="34443"/>
    <cellStyle name="Comma 14 3 5" xfId="25502"/>
    <cellStyle name="Comma 14 4" xfId="9397"/>
    <cellStyle name="Comma 14 4 2" xfId="14044"/>
    <cellStyle name="Comma 14 4 2 2" xfId="22211"/>
    <cellStyle name="Comma 14 4 2 2 2" xfId="32248"/>
    <cellStyle name="Comma 14 4 2 3" xfId="28105"/>
    <cellStyle name="Comma 14 4 3" xfId="21024"/>
    <cellStyle name="Comma 14 4 3 2" xfId="31071"/>
    <cellStyle name="Comma 14 4 4" xfId="25600"/>
    <cellStyle name="Comma 14 5" xfId="10076"/>
    <cellStyle name="Comma 14 5 2" xfId="14650"/>
    <cellStyle name="Comma 14 5 2 2" xfId="22191"/>
    <cellStyle name="Comma 14 5 2 2 2" xfId="32229"/>
    <cellStyle name="Comma 14 5 2 3" xfId="28711"/>
    <cellStyle name="Comma 14 5 3" xfId="20999"/>
    <cellStyle name="Comma 14 5 3 2" xfId="31052"/>
    <cellStyle name="Comma 14 5 4" xfId="26206"/>
    <cellStyle name="Comma 14 6" xfId="9311"/>
    <cellStyle name="Comma 14 6 2" xfId="14000"/>
    <cellStyle name="Comma 14 6 2 2" xfId="28061"/>
    <cellStyle name="Comma 14 6 3" xfId="18292"/>
    <cellStyle name="Comma 14 6 3 2" xfId="30435"/>
    <cellStyle name="Comma 14 6 4" xfId="21594"/>
    <cellStyle name="Comma 14 6 4 2" xfId="31635"/>
    <cellStyle name="Comma 14 6 5" xfId="25556"/>
    <cellStyle name="Comma 14 7" xfId="18526"/>
    <cellStyle name="Comma 14 7 2" xfId="30653"/>
    <cellStyle name="Comma 14 8" xfId="11833"/>
    <cellStyle name="Comma 14 8 2" xfId="27066"/>
    <cellStyle name="Comma 14 9" xfId="23824"/>
    <cellStyle name="Comma 14 9 2" xfId="33860"/>
    <cellStyle name="Comma 140" xfId="7938"/>
    <cellStyle name="Comma 140 2" xfId="10399"/>
    <cellStyle name="Comma 140 2 2" xfId="14967"/>
    <cellStyle name="Comma 140 2 2 2" xfId="22500"/>
    <cellStyle name="Comma 140 2 2 2 2" xfId="32536"/>
    <cellStyle name="Comma 140 2 2 3" xfId="29028"/>
    <cellStyle name="Comma 140 2 3" xfId="21314"/>
    <cellStyle name="Comma 140 2 3 2" xfId="31359"/>
    <cellStyle name="Comma 140 2 4" xfId="26523"/>
    <cellStyle name="Comma 140 3" xfId="9730"/>
    <cellStyle name="Comma 140 3 2" xfId="14334"/>
    <cellStyle name="Comma 140 3 2 2" xfId="28395"/>
    <cellStyle name="Comma 140 3 3" xfId="21904"/>
    <cellStyle name="Comma 140 3 3 2" xfId="31943"/>
    <cellStyle name="Comma 140 3 4" xfId="25890"/>
    <cellStyle name="Comma 140 4" xfId="12814"/>
    <cellStyle name="Comma 140 4 2" xfId="27179"/>
    <cellStyle name="Comma 140 5" xfId="24111"/>
    <cellStyle name="Comma 140 5 2" xfId="34147"/>
    <cellStyle name="Comma 140 6" xfId="25012"/>
    <cellStyle name="Comma 141" xfId="7939"/>
    <cellStyle name="Comma 141 2" xfId="10401"/>
    <cellStyle name="Comma 141 2 2" xfId="14969"/>
    <cellStyle name="Comma 141 2 2 2" xfId="22502"/>
    <cellStyle name="Comma 141 2 2 2 2" xfId="32538"/>
    <cellStyle name="Comma 141 2 2 3" xfId="29030"/>
    <cellStyle name="Comma 141 2 3" xfId="21316"/>
    <cellStyle name="Comma 141 2 3 2" xfId="31361"/>
    <cellStyle name="Comma 141 2 4" xfId="26525"/>
    <cellStyle name="Comma 141 3" xfId="9732"/>
    <cellStyle name="Comma 141 3 2" xfId="14336"/>
    <cellStyle name="Comma 141 3 2 2" xfId="28397"/>
    <cellStyle name="Comma 141 3 3" xfId="21906"/>
    <cellStyle name="Comma 141 3 3 2" xfId="31945"/>
    <cellStyle name="Comma 141 3 4" xfId="25892"/>
    <cellStyle name="Comma 141 4" xfId="12815"/>
    <cellStyle name="Comma 141 4 2" xfId="27180"/>
    <cellStyle name="Comma 141 5" xfId="24113"/>
    <cellStyle name="Comma 141 5 2" xfId="34149"/>
    <cellStyle name="Comma 141 6" xfId="25013"/>
    <cellStyle name="Comma 142" xfId="7940"/>
    <cellStyle name="Comma 142 2" xfId="10403"/>
    <cellStyle name="Comma 142 2 2" xfId="14971"/>
    <cellStyle name="Comma 142 2 2 2" xfId="22504"/>
    <cellStyle name="Comma 142 2 2 2 2" xfId="32540"/>
    <cellStyle name="Comma 142 2 2 3" xfId="29032"/>
    <cellStyle name="Comma 142 2 3" xfId="21318"/>
    <cellStyle name="Comma 142 2 3 2" xfId="31363"/>
    <cellStyle name="Comma 142 2 4" xfId="26527"/>
    <cellStyle name="Comma 142 3" xfId="9734"/>
    <cellStyle name="Comma 142 3 2" xfId="14338"/>
    <cellStyle name="Comma 142 3 2 2" xfId="28399"/>
    <cellStyle name="Comma 142 3 3" xfId="21908"/>
    <cellStyle name="Comma 142 3 3 2" xfId="31947"/>
    <cellStyle name="Comma 142 3 4" xfId="25894"/>
    <cellStyle name="Comma 142 4" xfId="12816"/>
    <cellStyle name="Comma 142 4 2" xfId="27181"/>
    <cellStyle name="Comma 142 5" xfId="24115"/>
    <cellStyle name="Comma 142 5 2" xfId="34151"/>
    <cellStyle name="Comma 142 6" xfId="25014"/>
    <cellStyle name="Comma 143" xfId="7941"/>
    <cellStyle name="Comma 143 2" xfId="10405"/>
    <cellStyle name="Comma 143 2 2" xfId="14973"/>
    <cellStyle name="Comma 143 2 2 2" xfId="22506"/>
    <cellStyle name="Comma 143 2 2 2 2" xfId="32542"/>
    <cellStyle name="Comma 143 2 2 3" xfId="29034"/>
    <cellStyle name="Comma 143 2 3" xfId="21320"/>
    <cellStyle name="Comma 143 2 3 2" xfId="31365"/>
    <cellStyle name="Comma 143 2 4" xfId="26529"/>
    <cellStyle name="Comma 143 3" xfId="9736"/>
    <cellStyle name="Comma 143 3 2" xfId="14340"/>
    <cellStyle name="Comma 143 3 2 2" xfId="28401"/>
    <cellStyle name="Comma 143 3 3" xfId="21910"/>
    <cellStyle name="Comma 143 3 3 2" xfId="31949"/>
    <cellStyle name="Comma 143 3 4" xfId="25896"/>
    <cellStyle name="Comma 143 4" xfId="12817"/>
    <cellStyle name="Comma 143 4 2" xfId="27182"/>
    <cellStyle name="Comma 143 5" xfId="24117"/>
    <cellStyle name="Comma 143 5 2" xfId="34153"/>
    <cellStyle name="Comma 143 6" xfId="25015"/>
    <cellStyle name="Comma 144" xfId="7942"/>
    <cellStyle name="Comma 144 2" xfId="10308"/>
    <cellStyle name="Comma 144 2 2" xfId="14876"/>
    <cellStyle name="Comma 144 2 2 2" xfId="22409"/>
    <cellStyle name="Comma 144 2 2 2 2" xfId="32445"/>
    <cellStyle name="Comma 144 2 2 3" xfId="28937"/>
    <cellStyle name="Comma 144 2 3" xfId="21223"/>
    <cellStyle name="Comma 144 2 3 2" xfId="31268"/>
    <cellStyle name="Comma 144 2 4" xfId="26432"/>
    <cellStyle name="Comma 144 3" xfId="9639"/>
    <cellStyle name="Comma 144 3 2" xfId="14243"/>
    <cellStyle name="Comma 144 3 2 2" xfId="28304"/>
    <cellStyle name="Comma 144 3 3" xfId="21813"/>
    <cellStyle name="Comma 144 3 3 2" xfId="31852"/>
    <cellStyle name="Comma 144 3 4" xfId="25799"/>
    <cellStyle name="Comma 144 4" xfId="12818"/>
    <cellStyle name="Comma 144 4 2" xfId="27183"/>
    <cellStyle name="Comma 144 5" xfId="24019"/>
    <cellStyle name="Comma 144 5 2" xfId="34055"/>
    <cellStyle name="Comma 144 6" xfId="25016"/>
    <cellStyle name="Comma 145" xfId="7943"/>
    <cellStyle name="Comma 145 2" xfId="10407"/>
    <cellStyle name="Comma 145 2 2" xfId="14975"/>
    <cellStyle name="Comma 145 2 2 2" xfId="22508"/>
    <cellStyle name="Comma 145 2 2 2 2" xfId="32544"/>
    <cellStyle name="Comma 145 2 2 3" xfId="29036"/>
    <cellStyle name="Comma 145 2 3" xfId="21322"/>
    <cellStyle name="Comma 145 2 3 2" xfId="31367"/>
    <cellStyle name="Comma 145 2 4" xfId="26531"/>
    <cellStyle name="Comma 145 3" xfId="9738"/>
    <cellStyle name="Comma 145 3 2" xfId="14342"/>
    <cellStyle name="Comma 145 3 2 2" xfId="28403"/>
    <cellStyle name="Comma 145 3 3" xfId="21912"/>
    <cellStyle name="Comma 145 3 3 2" xfId="31951"/>
    <cellStyle name="Comma 145 3 4" xfId="25898"/>
    <cellStyle name="Comma 145 4" xfId="12819"/>
    <cellStyle name="Comma 145 4 2" xfId="27184"/>
    <cellStyle name="Comma 145 5" xfId="24119"/>
    <cellStyle name="Comma 145 5 2" xfId="34155"/>
    <cellStyle name="Comma 145 6" xfId="25017"/>
    <cellStyle name="Comma 146" xfId="7944"/>
    <cellStyle name="Comma 146 2" xfId="10409"/>
    <cellStyle name="Comma 146 2 2" xfId="14977"/>
    <cellStyle name="Comma 146 2 2 2" xfId="22510"/>
    <cellStyle name="Comma 146 2 2 2 2" xfId="32546"/>
    <cellStyle name="Comma 146 2 2 3" xfId="29038"/>
    <cellStyle name="Comma 146 2 3" xfId="21324"/>
    <cellStyle name="Comma 146 2 3 2" xfId="31369"/>
    <cellStyle name="Comma 146 2 4" xfId="26533"/>
    <cellStyle name="Comma 146 3" xfId="9740"/>
    <cellStyle name="Comma 146 3 2" xfId="14344"/>
    <cellStyle name="Comma 146 3 2 2" xfId="28405"/>
    <cellStyle name="Comma 146 3 3" xfId="21914"/>
    <cellStyle name="Comma 146 3 3 2" xfId="31953"/>
    <cellStyle name="Comma 146 3 4" xfId="25900"/>
    <cellStyle name="Comma 146 4" xfId="12820"/>
    <cellStyle name="Comma 146 4 2" xfId="27185"/>
    <cellStyle name="Comma 146 5" xfId="24121"/>
    <cellStyle name="Comma 146 5 2" xfId="34157"/>
    <cellStyle name="Comma 146 6" xfId="25018"/>
    <cellStyle name="Comma 147" xfId="7945"/>
    <cellStyle name="Comma 147 2" xfId="10411"/>
    <cellStyle name="Comma 147 2 2" xfId="14979"/>
    <cellStyle name="Comma 147 2 2 2" xfId="22512"/>
    <cellStyle name="Comma 147 2 2 2 2" xfId="32548"/>
    <cellStyle name="Comma 147 2 2 3" xfId="29040"/>
    <cellStyle name="Comma 147 2 3" xfId="21326"/>
    <cellStyle name="Comma 147 2 3 2" xfId="31371"/>
    <cellStyle name="Comma 147 2 4" xfId="26535"/>
    <cellStyle name="Comma 147 3" xfId="9742"/>
    <cellStyle name="Comma 147 3 2" xfId="14346"/>
    <cellStyle name="Comma 147 3 2 2" xfId="28407"/>
    <cellStyle name="Comma 147 3 3" xfId="21916"/>
    <cellStyle name="Comma 147 3 3 2" xfId="31955"/>
    <cellStyle name="Comma 147 3 4" xfId="25902"/>
    <cellStyle name="Comma 147 4" xfId="12821"/>
    <cellStyle name="Comma 147 4 2" xfId="27186"/>
    <cellStyle name="Comma 147 5" xfId="24123"/>
    <cellStyle name="Comma 147 5 2" xfId="34159"/>
    <cellStyle name="Comma 147 6" xfId="25019"/>
    <cellStyle name="Comma 148" xfId="7946"/>
    <cellStyle name="Comma 148 2" xfId="10413"/>
    <cellStyle name="Comma 148 2 2" xfId="14981"/>
    <cellStyle name="Comma 148 2 2 2" xfId="22514"/>
    <cellStyle name="Comma 148 2 2 2 2" xfId="32550"/>
    <cellStyle name="Comma 148 2 2 3" xfId="29042"/>
    <cellStyle name="Comma 148 2 3" xfId="21328"/>
    <cellStyle name="Comma 148 2 3 2" xfId="31373"/>
    <cellStyle name="Comma 148 2 4" xfId="26537"/>
    <cellStyle name="Comma 148 3" xfId="9744"/>
    <cellStyle name="Comma 148 3 2" xfId="14348"/>
    <cellStyle name="Comma 148 3 2 2" xfId="28409"/>
    <cellStyle name="Comma 148 3 3" xfId="21918"/>
    <cellStyle name="Comma 148 3 3 2" xfId="31957"/>
    <cellStyle name="Comma 148 3 4" xfId="25904"/>
    <cellStyle name="Comma 148 4" xfId="12822"/>
    <cellStyle name="Comma 148 4 2" xfId="27187"/>
    <cellStyle name="Comma 148 5" xfId="24125"/>
    <cellStyle name="Comma 148 5 2" xfId="34161"/>
    <cellStyle name="Comma 148 6" xfId="25020"/>
    <cellStyle name="Comma 149" xfId="7947"/>
    <cellStyle name="Comma 149 2" xfId="10415"/>
    <cellStyle name="Comma 149 2 2" xfId="14983"/>
    <cellStyle name="Comma 149 2 2 2" xfId="22516"/>
    <cellStyle name="Comma 149 2 2 2 2" xfId="32552"/>
    <cellStyle name="Comma 149 2 2 3" xfId="29044"/>
    <cellStyle name="Comma 149 2 3" xfId="21330"/>
    <cellStyle name="Comma 149 2 3 2" xfId="31375"/>
    <cellStyle name="Comma 149 2 4" xfId="26539"/>
    <cellStyle name="Comma 149 3" xfId="9746"/>
    <cellStyle name="Comma 149 3 2" xfId="14350"/>
    <cellStyle name="Comma 149 3 2 2" xfId="28411"/>
    <cellStyle name="Comma 149 3 3" xfId="21920"/>
    <cellStyle name="Comma 149 3 3 2" xfId="31959"/>
    <cellStyle name="Comma 149 3 4" xfId="25906"/>
    <cellStyle name="Comma 149 4" xfId="12823"/>
    <cellStyle name="Comma 149 4 2" xfId="27188"/>
    <cellStyle name="Comma 149 5" xfId="24127"/>
    <cellStyle name="Comma 149 5 2" xfId="34163"/>
    <cellStyle name="Comma 149 6" xfId="25021"/>
    <cellStyle name="Comma 15" xfId="7948"/>
    <cellStyle name="Comma 15 2" xfId="7949"/>
    <cellStyle name="Comma 15 2 2" xfId="10138"/>
    <cellStyle name="Comma 15 2 2 2" xfId="14706"/>
    <cellStyle name="Comma 15 2 2 2 2" xfId="22238"/>
    <cellStyle name="Comma 15 2 2 2 2 2" xfId="32275"/>
    <cellStyle name="Comma 15 2 2 2 3" xfId="28767"/>
    <cellStyle name="Comma 15 2 2 3" xfId="21052"/>
    <cellStyle name="Comma 15 2 2 3 2" xfId="31098"/>
    <cellStyle name="Comma 15 2 2 4" xfId="26262"/>
    <cellStyle name="Comma 15 2 3" xfId="9450"/>
    <cellStyle name="Comma 15 2 3 2" xfId="14071"/>
    <cellStyle name="Comma 15 2 3 2 2" xfId="28132"/>
    <cellStyle name="Comma 15 2 3 3" xfId="21641"/>
    <cellStyle name="Comma 15 2 3 3 2" xfId="31681"/>
    <cellStyle name="Comma 15 2 3 4" xfId="25627"/>
    <cellStyle name="Comma 15 2 4" xfId="18534"/>
    <cellStyle name="Comma 15 2 4 2" xfId="30661"/>
    <cellStyle name="Comma 15 2 5" xfId="12825"/>
    <cellStyle name="Comma 15 2 5 2" xfId="27190"/>
    <cellStyle name="Comma 15 2 6" xfId="23868"/>
    <cellStyle name="Comma 15 2 6 2" xfId="33904"/>
    <cellStyle name="Comma 15 2 7" xfId="25023"/>
    <cellStyle name="Comma 15 3" xfId="9466"/>
    <cellStyle name="Comma 15 3 2" xfId="14081"/>
    <cellStyle name="Comma 15 3 2 2" xfId="22247"/>
    <cellStyle name="Comma 15 3 2 2 2" xfId="32284"/>
    <cellStyle name="Comma 15 3 2 3" xfId="28142"/>
    <cellStyle name="Comma 15 3 3" xfId="21061"/>
    <cellStyle name="Comma 15 3 3 2" xfId="31107"/>
    <cellStyle name="Comma 15 3 4" xfId="25637"/>
    <cellStyle name="Comma 15 4" xfId="10085"/>
    <cellStyle name="Comma 15 4 2" xfId="14657"/>
    <cellStyle name="Comma 15 4 2 2" xfId="22192"/>
    <cellStyle name="Comma 15 4 2 2 2" xfId="32230"/>
    <cellStyle name="Comma 15 4 2 3" xfId="28718"/>
    <cellStyle name="Comma 15 4 3" xfId="21000"/>
    <cellStyle name="Comma 15 4 3 2" xfId="31053"/>
    <cellStyle name="Comma 15 4 4" xfId="26213"/>
    <cellStyle name="Comma 15 5" xfId="9312"/>
    <cellStyle name="Comma 15 5 2" xfId="14001"/>
    <cellStyle name="Comma 15 5 2 2" xfId="28062"/>
    <cellStyle name="Comma 15 5 3" xfId="18294"/>
    <cellStyle name="Comma 15 5 3 2" xfId="30437"/>
    <cellStyle name="Comma 15 5 4" xfId="21650"/>
    <cellStyle name="Comma 15 5 4 2" xfId="31690"/>
    <cellStyle name="Comma 15 5 5" xfId="25557"/>
    <cellStyle name="Comma 15 6" xfId="18527"/>
    <cellStyle name="Comma 15 6 2" xfId="30654"/>
    <cellStyle name="Comma 15 7" xfId="12824"/>
    <cellStyle name="Comma 15 7 2" xfId="27189"/>
    <cellStyle name="Comma 15 8" xfId="23826"/>
    <cellStyle name="Comma 15 8 2" xfId="33862"/>
    <cellStyle name="Comma 15 9" xfId="25022"/>
    <cellStyle name="Comma 150" xfId="7950"/>
    <cellStyle name="Comma 150 2" xfId="10310"/>
    <cellStyle name="Comma 150 2 2" xfId="14878"/>
    <cellStyle name="Comma 150 2 2 2" xfId="22411"/>
    <cellStyle name="Comma 150 2 2 2 2" xfId="32447"/>
    <cellStyle name="Comma 150 2 2 3" xfId="28939"/>
    <cellStyle name="Comma 150 2 3" xfId="21225"/>
    <cellStyle name="Comma 150 2 3 2" xfId="31270"/>
    <cellStyle name="Comma 150 2 4" xfId="26434"/>
    <cellStyle name="Comma 150 3" xfId="9641"/>
    <cellStyle name="Comma 150 3 2" xfId="14245"/>
    <cellStyle name="Comma 150 3 2 2" xfId="28306"/>
    <cellStyle name="Comma 150 3 3" xfId="21815"/>
    <cellStyle name="Comma 150 3 3 2" xfId="31854"/>
    <cellStyle name="Comma 150 3 4" xfId="25801"/>
    <cellStyle name="Comma 150 4" xfId="12826"/>
    <cellStyle name="Comma 150 4 2" xfId="27191"/>
    <cellStyle name="Comma 150 5" xfId="24021"/>
    <cellStyle name="Comma 150 5 2" xfId="34057"/>
    <cellStyle name="Comma 150 6" xfId="25024"/>
    <cellStyle name="Comma 151" xfId="7951"/>
    <cellStyle name="Comma 151 2" xfId="10417"/>
    <cellStyle name="Comma 151 2 2" xfId="14985"/>
    <cellStyle name="Comma 151 2 2 2" xfId="22518"/>
    <cellStyle name="Comma 151 2 2 2 2" xfId="32554"/>
    <cellStyle name="Comma 151 2 2 3" xfId="29046"/>
    <cellStyle name="Comma 151 2 3" xfId="21332"/>
    <cellStyle name="Comma 151 2 3 2" xfId="31377"/>
    <cellStyle name="Comma 151 2 4" xfId="26541"/>
    <cellStyle name="Comma 151 3" xfId="9748"/>
    <cellStyle name="Comma 151 3 2" xfId="14352"/>
    <cellStyle name="Comma 151 3 2 2" xfId="28413"/>
    <cellStyle name="Comma 151 3 3" xfId="21922"/>
    <cellStyle name="Comma 151 3 3 2" xfId="31961"/>
    <cellStyle name="Comma 151 3 4" xfId="25908"/>
    <cellStyle name="Comma 151 4" xfId="12827"/>
    <cellStyle name="Comma 151 4 2" xfId="27192"/>
    <cellStyle name="Comma 151 5" xfId="24129"/>
    <cellStyle name="Comma 151 5 2" xfId="34165"/>
    <cellStyle name="Comma 151 6" xfId="25025"/>
    <cellStyle name="Comma 152" xfId="7952"/>
    <cellStyle name="Comma 152 2" xfId="10419"/>
    <cellStyle name="Comma 152 2 2" xfId="14987"/>
    <cellStyle name="Comma 152 2 2 2" xfId="22520"/>
    <cellStyle name="Comma 152 2 2 2 2" xfId="32556"/>
    <cellStyle name="Comma 152 2 2 3" xfId="29048"/>
    <cellStyle name="Comma 152 2 3" xfId="21334"/>
    <cellStyle name="Comma 152 2 3 2" xfId="31379"/>
    <cellStyle name="Comma 152 2 4" xfId="26543"/>
    <cellStyle name="Comma 152 3" xfId="9750"/>
    <cellStyle name="Comma 152 3 2" xfId="14354"/>
    <cellStyle name="Comma 152 3 2 2" xfId="28415"/>
    <cellStyle name="Comma 152 3 3" xfId="21924"/>
    <cellStyle name="Comma 152 3 3 2" xfId="31963"/>
    <cellStyle name="Comma 152 3 4" xfId="25910"/>
    <cellStyle name="Comma 152 4" xfId="12828"/>
    <cellStyle name="Comma 152 4 2" xfId="27193"/>
    <cellStyle name="Comma 152 5" xfId="24131"/>
    <cellStyle name="Comma 152 5 2" xfId="34167"/>
    <cellStyle name="Comma 152 6" xfId="25026"/>
    <cellStyle name="Comma 153" xfId="7953"/>
    <cellStyle name="Comma 153 2" xfId="10421"/>
    <cellStyle name="Comma 153 2 2" xfId="14989"/>
    <cellStyle name="Comma 153 2 2 2" xfId="22522"/>
    <cellStyle name="Comma 153 2 2 2 2" xfId="32558"/>
    <cellStyle name="Comma 153 2 2 3" xfId="29050"/>
    <cellStyle name="Comma 153 2 3" xfId="21336"/>
    <cellStyle name="Comma 153 2 3 2" xfId="31381"/>
    <cellStyle name="Comma 153 2 4" xfId="26545"/>
    <cellStyle name="Comma 153 3" xfId="9752"/>
    <cellStyle name="Comma 153 3 2" xfId="14356"/>
    <cellStyle name="Comma 153 3 2 2" xfId="28417"/>
    <cellStyle name="Comma 153 3 3" xfId="21926"/>
    <cellStyle name="Comma 153 3 3 2" xfId="31965"/>
    <cellStyle name="Comma 153 3 4" xfId="25912"/>
    <cellStyle name="Comma 153 4" xfId="12829"/>
    <cellStyle name="Comma 153 4 2" xfId="27194"/>
    <cellStyle name="Comma 153 5" xfId="24133"/>
    <cellStyle name="Comma 153 5 2" xfId="34169"/>
    <cellStyle name="Comma 153 6" xfId="25027"/>
    <cellStyle name="Comma 154" xfId="7954"/>
    <cellStyle name="Comma 154 2" xfId="10423"/>
    <cellStyle name="Comma 154 2 2" xfId="14991"/>
    <cellStyle name="Comma 154 2 2 2" xfId="22524"/>
    <cellStyle name="Comma 154 2 2 2 2" xfId="32560"/>
    <cellStyle name="Comma 154 2 2 3" xfId="29052"/>
    <cellStyle name="Comma 154 2 3" xfId="21338"/>
    <cellStyle name="Comma 154 2 3 2" xfId="31383"/>
    <cellStyle name="Comma 154 2 4" xfId="26547"/>
    <cellStyle name="Comma 154 3" xfId="9754"/>
    <cellStyle name="Comma 154 3 2" xfId="14358"/>
    <cellStyle name="Comma 154 3 2 2" xfId="28419"/>
    <cellStyle name="Comma 154 3 3" xfId="21928"/>
    <cellStyle name="Comma 154 3 3 2" xfId="31967"/>
    <cellStyle name="Comma 154 3 4" xfId="25914"/>
    <cellStyle name="Comma 154 4" xfId="12830"/>
    <cellStyle name="Comma 154 4 2" xfId="27195"/>
    <cellStyle name="Comma 154 5" xfId="24135"/>
    <cellStyle name="Comma 154 5 2" xfId="34171"/>
    <cellStyle name="Comma 154 6" xfId="25028"/>
    <cellStyle name="Comma 155" xfId="7955"/>
    <cellStyle name="Comma 155 2" xfId="10425"/>
    <cellStyle name="Comma 155 2 2" xfId="14993"/>
    <cellStyle name="Comma 155 2 2 2" xfId="22526"/>
    <cellStyle name="Comma 155 2 2 2 2" xfId="32562"/>
    <cellStyle name="Comma 155 2 2 3" xfId="29054"/>
    <cellStyle name="Comma 155 2 3" xfId="21340"/>
    <cellStyle name="Comma 155 2 3 2" xfId="31385"/>
    <cellStyle name="Comma 155 2 4" xfId="26549"/>
    <cellStyle name="Comma 155 3" xfId="9756"/>
    <cellStyle name="Comma 155 3 2" xfId="14360"/>
    <cellStyle name="Comma 155 3 2 2" xfId="28421"/>
    <cellStyle name="Comma 155 3 3" xfId="21930"/>
    <cellStyle name="Comma 155 3 3 2" xfId="31969"/>
    <cellStyle name="Comma 155 3 4" xfId="25916"/>
    <cellStyle name="Comma 155 4" xfId="12831"/>
    <cellStyle name="Comma 155 4 2" xfId="27196"/>
    <cellStyle name="Comma 155 5" xfId="24137"/>
    <cellStyle name="Comma 155 5 2" xfId="34173"/>
    <cellStyle name="Comma 155 6" xfId="25029"/>
    <cellStyle name="Comma 156" xfId="7956"/>
    <cellStyle name="Comma 156 2" xfId="10427"/>
    <cellStyle name="Comma 156 2 2" xfId="14995"/>
    <cellStyle name="Comma 156 2 2 2" xfId="22528"/>
    <cellStyle name="Comma 156 2 2 2 2" xfId="32564"/>
    <cellStyle name="Comma 156 2 2 3" xfId="29056"/>
    <cellStyle name="Comma 156 2 3" xfId="21342"/>
    <cellStyle name="Comma 156 2 3 2" xfId="31387"/>
    <cellStyle name="Comma 156 2 4" xfId="26551"/>
    <cellStyle name="Comma 156 3" xfId="9758"/>
    <cellStyle name="Comma 156 3 2" xfId="14362"/>
    <cellStyle name="Comma 156 3 2 2" xfId="28423"/>
    <cellStyle name="Comma 156 3 3" xfId="21932"/>
    <cellStyle name="Comma 156 3 3 2" xfId="31971"/>
    <cellStyle name="Comma 156 3 4" xfId="25918"/>
    <cellStyle name="Comma 156 4" xfId="12832"/>
    <cellStyle name="Comma 156 4 2" xfId="27197"/>
    <cellStyle name="Comma 156 5" xfId="24139"/>
    <cellStyle name="Comma 156 5 2" xfId="34175"/>
    <cellStyle name="Comma 156 6" xfId="25030"/>
    <cellStyle name="Comma 157" xfId="7957"/>
    <cellStyle name="Comma 157 2" xfId="10429"/>
    <cellStyle name="Comma 157 2 2" xfId="14997"/>
    <cellStyle name="Comma 157 2 2 2" xfId="22530"/>
    <cellStyle name="Comma 157 2 2 2 2" xfId="32566"/>
    <cellStyle name="Comma 157 2 2 3" xfId="29058"/>
    <cellStyle name="Comma 157 2 3" xfId="21344"/>
    <cellStyle name="Comma 157 2 3 2" xfId="31389"/>
    <cellStyle name="Comma 157 2 4" xfId="26553"/>
    <cellStyle name="Comma 157 3" xfId="9760"/>
    <cellStyle name="Comma 157 3 2" xfId="14364"/>
    <cellStyle name="Comma 157 3 2 2" xfId="28425"/>
    <cellStyle name="Comma 157 3 3" xfId="21934"/>
    <cellStyle name="Comma 157 3 3 2" xfId="31973"/>
    <cellStyle name="Comma 157 3 4" xfId="25920"/>
    <cellStyle name="Comma 157 4" xfId="12833"/>
    <cellStyle name="Comma 157 4 2" xfId="27198"/>
    <cellStyle name="Comma 157 5" xfId="24141"/>
    <cellStyle name="Comma 157 5 2" xfId="34177"/>
    <cellStyle name="Comma 157 6" xfId="25031"/>
    <cellStyle name="Comma 158" xfId="7958"/>
    <cellStyle name="Comma 158 2" xfId="10431"/>
    <cellStyle name="Comma 158 2 2" xfId="14999"/>
    <cellStyle name="Comma 158 2 2 2" xfId="22532"/>
    <cellStyle name="Comma 158 2 2 2 2" xfId="32568"/>
    <cellStyle name="Comma 158 2 2 3" xfId="29060"/>
    <cellStyle name="Comma 158 2 3" xfId="21346"/>
    <cellStyle name="Comma 158 2 3 2" xfId="31391"/>
    <cellStyle name="Comma 158 2 4" xfId="26555"/>
    <cellStyle name="Comma 158 3" xfId="9762"/>
    <cellStyle name="Comma 158 3 2" xfId="14366"/>
    <cellStyle name="Comma 158 3 2 2" xfId="28427"/>
    <cellStyle name="Comma 158 3 3" xfId="21936"/>
    <cellStyle name="Comma 158 3 3 2" xfId="31975"/>
    <cellStyle name="Comma 158 3 4" xfId="25922"/>
    <cellStyle name="Comma 158 4" xfId="12834"/>
    <cellStyle name="Comma 158 4 2" xfId="27199"/>
    <cellStyle name="Comma 158 5" xfId="24143"/>
    <cellStyle name="Comma 158 5 2" xfId="34179"/>
    <cellStyle name="Comma 158 6" xfId="25032"/>
    <cellStyle name="Comma 159" xfId="7959"/>
    <cellStyle name="Comma 159 2" xfId="10433"/>
    <cellStyle name="Comma 159 2 2" xfId="15001"/>
    <cellStyle name="Comma 159 2 2 2" xfId="22534"/>
    <cellStyle name="Comma 159 2 2 2 2" xfId="32570"/>
    <cellStyle name="Comma 159 2 2 3" xfId="29062"/>
    <cellStyle name="Comma 159 2 3" xfId="21348"/>
    <cellStyle name="Comma 159 2 3 2" xfId="31393"/>
    <cellStyle name="Comma 159 2 4" xfId="26557"/>
    <cellStyle name="Comma 159 3" xfId="9764"/>
    <cellStyle name="Comma 159 3 2" xfId="14368"/>
    <cellStyle name="Comma 159 3 2 2" xfId="28429"/>
    <cellStyle name="Comma 159 3 3" xfId="21938"/>
    <cellStyle name="Comma 159 3 3 2" xfId="31977"/>
    <cellStyle name="Comma 159 3 4" xfId="25924"/>
    <cellStyle name="Comma 159 4" xfId="12835"/>
    <cellStyle name="Comma 159 4 2" xfId="27200"/>
    <cellStyle name="Comma 159 5" xfId="24145"/>
    <cellStyle name="Comma 159 5 2" xfId="34181"/>
    <cellStyle name="Comma 159 6" xfId="25033"/>
    <cellStyle name="Comma 16" xfId="7960"/>
    <cellStyle name="Comma 16 2" xfId="10077"/>
    <cellStyle name="Comma 16 2 2" xfId="14651"/>
    <cellStyle name="Comma 16 2 2 2" xfId="22185"/>
    <cellStyle name="Comma 16 2 2 2 2" xfId="32223"/>
    <cellStyle name="Comma 16 2 2 3" xfId="28712"/>
    <cellStyle name="Comma 16 2 3" xfId="18530"/>
    <cellStyle name="Comma 16 2 3 2" xfId="30657"/>
    <cellStyle name="Comma 16 2 4" xfId="20993"/>
    <cellStyle name="Comma 16 2 4 2" xfId="31046"/>
    <cellStyle name="Comma 16 2 5" xfId="26207"/>
    <cellStyle name="Comma 16 3" xfId="9304"/>
    <cellStyle name="Comma 16 3 2" xfId="13993"/>
    <cellStyle name="Comma 16 3 2 2" xfId="28054"/>
    <cellStyle name="Comma 16 3 3" xfId="21653"/>
    <cellStyle name="Comma 16 3 3 2" xfId="31693"/>
    <cellStyle name="Comma 16 3 4" xfId="25549"/>
    <cellStyle name="Comma 16 3_Barclays International Qrtly" xfId="24739"/>
    <cellStyle name="Comma 16 4" xfId="18524"/>
    <cellStyle name="Comma 16 4 2" xfId="30651"/>
    <cellStyle name="Comma 16 5" xfId="12836"/>
    <cellStyle name="Comma 16 5 2" xfId="27201"/>
    <cellStyle name="Comma 16 6" xfId="23878"/>
    <cellStyle name="Comma 16 6 2" xfId="33914"/>
    <cellStyle name="Comma 16 7" xfId="25034"/>
    <cellStyle name="Comma 160" xfId="7961"/>
    <cellStyle name="Comma 160 2" xfId="10435"/>
    <cellStyle name="Comma 160 2 2" xfId="15003"/>
    <cellStyle name="Comma 160 2 2 2" xfId="22536"/>
    <cellStyle name="Comma 160 2 2 2 2" xfId="32572"/>
    <cellStyle name="Comma 160 2 2 3" xfId="29064"/>
    <cellStyle name="Comma 160 2 3" xfId="21350"/>
    <cellStyle name="Comma 160 2 3 2" xfId="31395"/>
    <cellStyle name="Comma 160 2 4" xfId="26559"/>
    <cellStyle name="Comma 160 3" xfId="9766"/>
    <cellStyle name="Comma 160 3 2" xfId="14370"/>
    <cellStyle name="Comma 160 3 2 2" xfId="28431"/>
    <cellStyle name="Comma 160 3 3" xfId="21940"/>
    <cellStyle name="Comma 160 3 3 2" xfId="31979"/>
    <cellStyle name="Comma 160 3 4" xfId="25926"/>
    <cellStyle name="Comma 160 4" xfId="12837"/>
    <cellStyle name="Comma 160 4 2" xfId="27202"/>
    <cellStyle name="Comma 160 5" xfId="24147"/>
    <cellStyle name="Comma 160 5 2" xfId="34183"/>
    <cellStyle name="Comma 160 6" xfId="25035"/>
    <cellStyle name="Comma 161" xfId="7962"/>
    <cellStyle name="Comma 161 2" xfId="10437"/>
    <cellStyle name="Comma 161 2 2" xfId="15005"/>
    <cellStyle name="Comma 161 2 2 2" xfId="22538"/>
    <cellStyle name="Comma 161 2 2 2 2" xfId="32574"/>
    <cellStyle name="Comma 161 2 2 3" xfId="29066"/>
    <cellStyle name="Comma 161 2 3" xfId="21352"/>
    <cellStyle name="Comma 161 2 3 2" xfId="31397"/>
    <cellStyle name="Comma 161 2 4" xfId="26561"/>
    <cellStyle name="Comma 161 3" xfId="9768"/>
    <cellStyle name="Comma 161 3 2" xfId="14372"/>
    <cellStyle name="Comma 161 3 2 2" xfId="28433"/>
    <cellStyle name="Comma 161 3 3" xfId="21942"/>
    <cellStyle name="Comma 161 3 3 2" xfId="31981"/>
    <cellStyle name="Comma 161 3 4" xfId="25928"/>
    <cellStyle name="Comma 161 4" xfId="12838"/>
    <cellStyle name="Comma 161 4 2" xfId="27203"/>
    <cellStyle name="Comma 161 5" xfId="24149"/>
    <cellStyle name="Comma 161 5 2" xfId="34185"/>
    <cellStyle name="Comma 161 6" xfId="25036"/>
    <cellStyle name="Comma 162" xfId="7963"/>
    <cellStyle name="Comma 162 2" xfId="10439"/>
    <cellStyle name="Comma 162 2 2" xfId="15007"/>
    <cellStyle name="Comma 162 2 2 2" xfId="22540"/>
    <cellStyle name="Comma 162 2 2 2 2" xfId="32576"/>
    <cellStyle name="Comma 162 2 2 3" xfId="29068"/>
    <cellStyle name="Comma 162 2 3" xfId="21354"/>
    <cellStyle name="Comma 162 2 3 2" xfId="31399"/>
    <cellStyle name="Comma 162 2 4" xfId="26563"/>
    <cellStyle name="Comma 162 3" xfId="9770"/>
    <cellStyle name="Comma 162 3 2" xfId="14374"/>
    <cellStyle name="Comma 162 3 2 2" xfId="28435"/>
    <cellStyle name="Comma 162 3 3" xfId="21944"/>
    <cellStyle name="Comma 162 3 3 2" xfId="31983"/>
    <cellStyle name="Comma 162 3 4" xfId="25930"/>
    <cellStyle name="Comma 162 4" xfId="12839"/>
    <cellStyle name="Comma 162 4 2" xfId="27204"/>
    <cellStyle name="Comma 162 5" xfId="24151"/>
    <cellStyle name="Comma 162 5 2" xfId="34187"/>
    <cellStyle name="Comma 162 6" xfId="25037"/>
    <cellStyle name="Comma 163" xfId="7964"/>
    <cellStyle name="Comma 163 2" xfId="10441"/>
    <cellStyle name="Comma 163 2 2" xfId="15009"/>
    <cellStyle name="Comma 163 2 2 2" xfId="22542"/>
    <cellStyle name="Comma 163 2 2 2 2" xfId="32578"/>
    <cellStyle name="Comma 163 2 2 3" xfId="29070"/>
    <cellStyle name="Comma 163 2 3" xfId="21356"/>
    <cellStyle name="Comma 163 2 3 2" xfId="31401"/>
    <cellStyle name="Comma 163 2 4" xfId="26565"/>
    <cellStyle name="Comma 163 3" xfId="9772"/>
    <cellStyle name="Comma 163 3 2" xfId="14376"/>
    <cellStyle name="Comma 163 3 2 2" xfId="28437"/>
    <cellStyle name="Comma 163 3 3" xfId="21946"/>
    <cellStyle name="Comma 163 3 3 2" xfId="31985"/>
    <cellStyle name="Comma 163 3 4" xfId="25932"/>
    <cellStyle name="Comma 163 4" xfId="12840"/>
    <cellStyle name="Comma 163 4 2" xfId="27205"/>
    <cellStyle name="Comma 163 5" xfId="24153"/>
    <cellStyle name="Comma 163 5 2" xfId="34189"/>
    <cellStyle name="Comma 163 6" xfId="25038"/>
    <cellStyle name="Comma 164" xfId="7965"/>
    <cellStyle name="Comma 164 2" xfId="10443"/>
    <cellStyle name="Comma 164 2 2" xfId="15011"/>
    <cellStyle name="Comma 164 2 2 2" xfId="22544"/>
    <cellStyle name="Comma 164 2 2 2 2" xfId="32580"/>
    <cellStyle name="Comma 164 2 2 3" xfId="29072"/>
    <cellStyle name="Comma 164 2 3" xfId="21358"/>
    <cellStyle name="Comma 164 2 3 2" xfId="31403"/>
    <cellStyle name="Comma 164 2 4" xfId="26567"/>
    <cellStyle name="Comma 164 3" xfId="9774"/>
    <cellStyle name="Comma 164 3 2" xfId="14378"/>
    <cellStyle name="Comma 164 3 2 2" xfId="28439"/>
    <cellStyle name="Comma 164 3 3" xfId="21948"/>
    <cellStyle name="Comma 164 3 3 2" xfId="31987"/>
    <cellStyle name="Comma 164 3 4" xfId="25934"/>
    <cellStyle name="Comma 164 4" xfId="12841"/>
    <cellStyle name="Comma 164 4 2" xfId="27206"/>
    <cellStyle name="Comma 164 5" xfId="24155"/>
    <cellStyle name="Comma 164 5 2" xfId="34191"/>
    <cellStyle name="Comma 164 6" xfId="25039"/>
    <cellStyle name="Comma 165" xfId="7966"/>
    <cellStyle name="Comma 165 2" xfId="10445"/>
    <cellStyle name="Comma 165 2 2" xfId="15013"/>
    <cellStyle name="Comma 165 2 2 2" xfId="22546"/>
    <cellStyle name="Comma 165 2 2 2 2" xfId="32582"/>
    <cellStyle name="Comma 165 2 2 3" xfId="29074"/>
    <cellStyle name="Comma 165 2 3" xfId="21360"/>
    <cellStyle name="Comma 165 2 3 2" xfId="31405"/>
    <cellStyle name="Comma 165 2 4" xfId="26569"/>
    <cellStyle name="Comma 165 3" xfId="9776"/>
    <cellStyle name="Comma 165 3 2" xfId="14380"/>
    <cellStyle name="Comma 165 3 2 2" xfId="28441"/>
    <cellStyle name="Comma 165 3 3" xfId="21950"/>
    <cellStyle name="Comma 165 3 3 2" xfId="31989"/>
    <cellStyle name="Comma 165 3 4" xfId="25936"/>
    <cellStyle name="Comma 165 4" xfId="12842"/>
    <cellStyle name="Comma 165 4 2" xfId="27207"/>
    <cellStyle name="Comma 165 5" xfId="24157"/>
    <cellStyle name="Comma 165 5 2" xfId="34193"/>
    <cellStyle name="Comma 165 6" xfId="25040"/>
    <cellStyle name="Comma 166" xfId="7967"/>
    <cellStyle name="Comma 166 2" xfId="10447"/>
    <cellStyle name="Comma 166 2 2" xfId="15015"/>
    <cellStyle name="Comma 166 2 2 2" xfId="22548"/>
    <cellStyle name="Comma 166 2 2 2 2" xfId="32584"/>
    <cellStyle name="Comma 166 2 2 3" xfId="29076"/>
    <cellStyle name="Comma 166 2 3" xfId="21362"/>
    <cellStyle name="Comma 166 2 3 2" xfId="31407"/>
    <cellStyle name="Comma 166 2 4" xfId="26571"/>
    <cellStyle name="Comma 166 3" xfId="9778"/>
    <cellStyle name="Comma 166 3 2" xfId="14382"/>
    <cellStyle name="Comma 166 3 2 2" xfId="28443"/>
    <cellStyle name="Comma 166 3 3" xfId="21952"/>
    <cellStyle name="Comma 166 3 3 2" xfId="31991"/>
    <cellStyle name="Comma 166 3 4" xfId="25938"/>
    <cellStyle name="Comma 166 4" xfId="12843"/>
    <cellStyle name="Comma 166 4 2" xfId="27208"/>
    <cellStyle name="Comma 166 5" xfId="24159"/>
    <cellStyle name="Comma 166 5 2" xfId="34195"/>
    <cellStyle name="Comma 166 6" xfId="25041"/>
    <cellStyle name="Comma 167" xfId="7968"/>
    <cellStyle name="Comma 167 2" xfId="10449"/>
    <cellStyle name="Comma 167 2 2" xfId="15017"/>
    <cellStyle name="Comma 167 2 2 2" xfId="22550"/>
    <cellStyle name="Comma 167 2 2 2 2" xfId="32586"/>
    <cellStyle name="Comma 167 2 2 3" xfId="29078"/>
    <cellStyle name="Comma 167 2 3" xfId="21364"/>
    <cellStyle name="Comma 167 2 3 2" xfId="31409"/>
    <cellStyle name="Comma 167 2 4" xfId="26573"/>
    <cellStyle name="Comma 167 3" xfId="9780"/>
    <cellStyle name="Comma 167 3 2" xfId="14384"/>
    <cellStyle name="Comma 167 3 2 2" xfId="28445"/>
    <cellStyle name="Comma 167 3 3" xfId="21954"/>
    <cellStyle name="Comma 167 3 3 2" xfId="31993"/>
    <cellStyle name="Comma 167 3 4" xfId="25940"/>
    <cellStyle name="Comma 167 4" xfId="12844"/>
    <cellStyle name="Comma 167 4 2" xfId="27209"/>
    <cellStyle name="Comma 167 5" xfId="24161"/>
    <cellStyle name="Comma 167 5 2" xfId="34197"/>
    <cellStyle name="Comma 167 6" xfId="25042"/>
    <cellStyle name="Comma 168" xfId="7969"/>
    <cellStyle name="Comma 168 2" xfId="10451"/>
    <cellStyle name="Comma 168 2 2" xfId="15019"/>
    <cellStyle name="Comma 168 2 2 2" xfId="22552"/>
    <cellStyle name="Comma 168 2 2 2 2" xfId="32588"/>
    <cellStyle name="Comma 168 2 2 3" xfId="29080"/>
    <cellStyle name="Comma 168 2 3" xfId="21366"/>
    <cellStyle name="Comma 168 2 3 2" xfId="31411"/>
    <cellStyle name="Comma 168 2 4" xfId="26575"/>
    <cellStyle name="Comma 168 3" xfId="9782"/>
    <cellStyle name="Comma 168 3 2" xfId="14386"/>
    <cellStyle name="Comma 168 3 2 2" xfId="28447"/>
    <cellStyle name="Comma 168 3 3" xfId="21956"/>
    <cellStyle name="Comma 168 3 3 2" xfId="31995"/>
    <cellStyle name="Comma 168 3 4" xfId="25942"/>
    <cellStyle name="Comma 168 4" xfId="12845"/>
    <cellStyle name="Comma 168 4 2" xfId="27210"/>
    <cellStyle name="Comma 168 5" xfId="24163"/>
    <cellStyle name="Comma 168 5 2" xfId="34199"/>
    <cellStyle name="Comma 168 6" xfId="25043"/>
    <cellStyle name="Comma 169" xfId="7970"/>
    <cellStyle name="Comma 169 2" xfId="10453"/>
    <cellStyle name="Comma 169 2 2" xfId="15021"/>
    <cellStyle name="Comma 169 2 2 2" xfId="22554"/>
    <cellStyle name="Comma 169 2 2 2 2" xfId="32590"/>
    <cellStyle name="Comma 169 2 2 3" xfId="29082"/>
    <cellStyle name="Comma 169 2 3" xfId="21368"/>
    <cellStyle name="Comma 169 2 3 2" xfId="31413"/>
    <cellStyle name="Comma 169 2 4" xfId="26577"/>
    <cellStyle name="Comma 169 3" xfId="9784"/>
    <cellStyle name="Comma 169 3 2" xfId="14388"/>
    <cellStyle name="Comma 169 3 2 2" xfId="28449"/>
    <cellStyle name="Comma 169 3 3" xfId="21958"/>
    <cellStyle name="Comma 169 3 3 2" xfId="31997"/>
    <cellStyle name="Comma 169 3 4" xfId="25944"/>
    <cellStyle name="Comma 169 4" xfId="12846"/>
    <cellStyle name="Comma 169 4 2" xfId="27211"/>
    <cellStyle name="Comma 169 5" xfId="24165"/>
    <cellStyle name="Comma 169 5 2" xfId="34201"/>
    <cellStyle name="Comma 169 6" xfId="25044"/>
    <cellStyle name="Comma 17" xfId="7971"/>
    <cellStyle name="Comma 17 2" xfId="10145"/>
    <cellStyle name="Comma 17 2 2" xfId="14713"/>
    <cellStyle name="Comma 17 2 2 2" xfId="22245"/>
    <cellStyle name="Comma 17 2 2 2 2" xfId="32282"/>
    <cellStyle name="Comma 17 2 2 3" xfId="28774"/>
    <cellStyle name="Comma 17 2 3" xfId="21059"/>
    <cellStyle name="Comma 17 2 3 2" xfId="31105"/>
    <cellStyle name="Comma 17 2 4" xfId="26269"/>
    <cellStyle name="Comma 17 3" xfId="9462"/>
    <cellStyle name="Comma 17 3 2" xfId="14079"/>
    <cellStyle name="Comma 17 3 2 2" xfId="28140"/>
    <cellStyle name="Comma 17 3 3" xfId="21648"/>
    <cellStyle name="Comma 17 3 3 2" xfId="31688"/>
    <cellStyle name="Comma 17 3 4" xfId="25635"/>
    <cellStyle name="Comma 17 4" xfId="18248"/>
    <cellStyle name="Comma 17 4 2" xfId="30421"/>
    <cellStyle name="Comma 17 5" xfId="12847"/>
    <cellStyle name="Comma 17 5 2" xfId="27212"/>
    <cellStyle name="Comma 17 6" xfId="23875"/>
    <cellStyle name="Comma 17 6 2" xfId="33911"/>
    <cellStyle name="Comma 17 7" xfId="25045"/>
    <cellStyle name="Comma 170" xfId="7972"/>
    <cellStyle name="Comma 170 2" xfId="10312"/>
    <cellStyle name="Comma 170 2 2" xfId="14880"/>
    <cellStyle name="Comma 170 2 2 2" xfId="22413"/>
    <cellStyle name="Comma 170 2 2 2 2" xfId="32449"/>
    <cellStyle name="Comma 170 2 2 3" xfId="28941"/>
    <cellStyle name="Comma 170 2 3" xfId="21227"/>
    <cellStyle name="Comma 170 2 3 2" xfId="31272"/>
    <cellStyle name="Comma 170 2 4" xfId="26436"/>
    <cellStyle name="Comma 170 3" xfId="9643"/>
    <cellStyle name="Comma 170 3 2" xfId="14247"/>
    <cellStyle name="Comma 170 3 2 2" xfId="28308"/>
    <cellStyle name="Comma 170 3 3" xfId="21817"/>
    <cellStyle name="Comma 170 3 3 2" xfId="31856"/>
    <cellStyle name="Comma 170 3 4" xfId="25803"/>
    <cellStyle name="Comma 170 4" xfId="12848"/>
    <cellStyle name="Comma 170 4 2" xfId="27213"/>
    <cellStyle name="Comma 170 5" xfId="24023"/>
    <cellStyle name="Comma 170 5 2" xfId="34059"/>
    <cellStyle name="Comma 170 6" xfId="25046"/>
    <cellStyle name="Comma 171" xfId="7973"/>
    <cellStyle name="Comma 171 2" xfId="10455"/>
    <cellStyle name="Comma 171 2 2" xfId="15023"/>
    <cellStyle name="Comma 171 2 2 2" xfId="22556"/>
    <cellStyle name="Comma 171 2 2 2 2" xfId="32592"/>
    <cellStyle name="Comma 171 2 2 3" xfId="29084"/>
    <cellStyle name="Comma 171 2 3" xfId="21370"/>
    <cellStyle name="Comma 171 2 3 2" xfId="31415"/>
    <cellStyle name="Comma 171 2 4" xfId="26579"/>
    <cellStyle name="Comma 171 3" xfId="9786"/>
    <cellStyle name="Comma 171 3 2" xfId="14390"/>
    <cellStyle name="Comma 171 3 2 2" xfId="28451"/>
    <cellStyle name="Comma 171 3 3" xfId="21960"/>
    <cellStyle name="Comma 171 3 3 2" xfId="31999"/>
    <cellStyle name="Comma 171 3 4" xfId="25946"/>
    <cellStyle name="Comma 171 4" xfId="12849"/>
    <cellStyle name="Comma 171 4 2" xfId="27214"/>
    <cellStyle name="Comma 171 5" xfId="24167"/>
    <cellStyle name="Comma 171 5 2" xfId="34203"/>
    <cellStyle name="Comma 171 6" xfId="25047"/>
    <cellStyle name="Comma 172" xfId="7974"/>
    <cellStyle name="Comma 172 2" xfId="10457"/>
    <cellStyle name="Comma 172 2 2" xfId="15025"/>
    <cellStyle name="Comma 172 2 2 2" xfId="22558"/>
    <cellStyle name="Comma 172 2 2 2 2" xfId="32594"/>
    <cellStyle name="Comma 172 2 2 3" xfId="29086"/>
    <cellStyle name="Comma 172 2 3" xfId="21372"/>
    <cellStyle name="Comma 172 2 3 2" xfId="31417"/>
    <cellStyle name="Comma 172 2 4" xfId="26581"/>
    <cellStyle name="Comma 172 3" xfId="9788"/>
    <cellStyle name="Comma 172 3 2" xfId="14392"/>
    <cellStyle name="Comma 172 3 2 2" xfId="28453"/>
    <cellStyle name="Comma 172 3 3" xfId="21962"/>
    <cellStyle name="Comma 172 3 3 2" xfId="32001"/>
    <cellStyle name="Comma 172 3 4" xfId="25948"/>
    <cellStyle name="Comma 172 4" xfId="12850"/>
    <cellStyle name="Comma 172 4 2" xfId="27215"/>
    <cellStyle name="Comma 172 5" xfId="24169"/>
    <cellStyle name="Comma 172 5 2" xfId="34205"/>
    <cellStyle name="Comma 172 6" xfId="25048"/>
    <cellStyle name="Comma 173" xfId="7975"/>
    <cellStyle name="Comma 173 2" xfId="10459"/>
    <cellStyle name="Comma 173 2 2" xfId="15027"/>
    <cellStyle name="Comma 173 2 2 2" xfId="22560"/>
    <cellStyle name="Comma 173 2 2 2 2" xfId="32596"/>
    <cellStyle name="Comma 173 2 2 3" xfId="29088"/>
    <cellStyle name="Comma 173 2 3" xfId="21374"/>
    <cellStyle name="Comma 173 2 3 2" xfId="31419"/>
    <cellStyle name="Comma 173 2 4" xfId="26583"/>
    <cellStyle name="Comma 173 3" xfId="9790"/>
    <cellStyle name="Comma 173 3 2" xfId="14394"/>
    <cellStyle name="Comma 173 3 2 2" xfId="28455"/>
    <cellStyle name="Comma 173 3 3" xfId="21964"/>
    <cellStyle name="Comma 173 3 3 2" xfId="32003"/>
    <cellStyle name="Comma 173 3 4" xfId="25950"/>
    <cellStyle name="Comma 173 4" xfId="12851"/>
    <cellStyle name="Comma 173 4 2" xfId="27216"/>
    <cellStyle name="Comma 173 5" xfId="24171"/>
    <cellStyle name="Comma 173 5 2" xfId="34207"/>
    <cellStyle name="Comma 173 6" xfId="25049"/>
    <cellStyle name="Comma 174" xfId="7976"/>
    <cellStyle name="Comma 174 2" xfId="10461"/>
    <cellStyle name="Comma 174 2 2" xfId="15029"/>
    <cellStyle name="Comma 174 2 2 2" xfId="22562"/>
    <cellStyle name="Comma 174 2 2 2 2" xfId="32598"/>
    <cellStyle name="Comma 174 2 2 3" xfId="29090"/>
    <cellStyle name="Comma 174 2 3" xfId="21376"/>
    <cellStyle name="Comma 174 2 3 2" xfId="31421"/>
    <cellStyle name="Comma 174 2 4" xfId="26585"/>
    <cellStyle name="Comma 174 3" xfId="9792"/>
    <cellStyle name="Comma 174 3 2" xfId="14396"/>
    <cellStyle name="Comma 174 3 2 2" xfId="28457"/>
    <cellStyle name="Comma 174 3 3" xfId="21966"/>
    <cellStyle name="Comma 174 3 3 2" xfId="32005"/>
    <cellStyle name="Comma 174 3 4" xfId="25952"/>
    <cellStyle name="Comma 174 4" xfId="12852"/>
    <cellStyle name="Comma 174 4 2" xfId="27217"/>
    <cellStyle name="Comma 174 5" xfId="24173"/>
    <cellStyle name="Comma 174 5 2" xfId="34209"/>
    <cellStyle name="Comma 174 6" xfId="25050"/>
    <cellStyle name="Comma 175" xfId="7977"/>
    <cellStyle name="Comma 175 2" xfId="10463"/>
    <cellStyle name="Comma 175 2 2" xfId="15031"/>
    <cellStyle name="Comma 175 2 2 2" xfId="22564"/>
    <cellStyle name="Comma 175 2 2 2 2" xfId="32600"/>
    <cellStyle name="Comma 175 2 2 3" xfId="29092"/>
    <cellStyle name="Comma 175 2 3" xfId="21378"/>
    <cellStyle name="Comma 175 2 3 2" xfId="31423"/>
    <cellStyle name="Comma 175 2 4" xfId="26587"/>
    <cellStyle name="Comma 175 3" xfId="9794"/>
    <cellStyle name="Comma 175 3 2" xfId="14398"/>
    <cellStyle name="Comma 175 3 2 2" xfId="28459"/>
    <cellStyle name="Comma 175 3 3" xfId="21968"/>
    <cellStyle name="Comma 175 3 3 2" xfId="32007"/>
    <cellStyle name="Comma 175 3 4" xfId="25954"/>
    <cellStyle name="Comma 175 4" xfId="12853"/>
    <cellStyle name="Comma 175 4 2" xfId="27218"/>
    <cellStyle name="Comma 175 5" xfId="24175"/>
    <cellStyle name="Comma 175 5 2" xfId="34211"/>
    <cellStyle name="Comma 175 6" xfId="25051"/>
    <cellStyle name="Comma 176" xfId="7978"/>
    <cellStyle name="Comma 176 2" xfId="10465"/>
    <cellStyle name="Comma 176 2 2" xfId="15033"/>
    <cellStyle name="Comma 176 2 2 2" xfId="22566"/>
    <cellStyle name="Comma 176 2 2 2 2" xfId="32602"/>
    <cellStyle name="Comma 176 2 2 3" xfId="29094"/>
    <cellStyle name="Comma 176 2 3" xfId="21380"/>
    <cellStyle name="Comma 176 2 3 2" xfId="31425"/>
    <cellStyle name="Comma 176 2 4" xfId="26589"/>
    <cellStyle name="Comma 176 3" xfId="9796"/>
    <cellStyle name="Comma 176 3 2" xfId="14400"/>
    <cellStyle name="Comma 176 3 2 2" xfId="28461"/>
    <cellStyle name="Comma 176 3 3" xfId="21970"/>
    <cellStyle name="Comma 176 3 3 2" xfId="32009"/>
    <cellStyle name="Comma 176 3 4" xfId="25956"/>
    <cellStyle name="Comma 176 4" xfId="12854"/>
    <cellStyle name="Comma 176 4 2" xfId="27219"/>
    <cellStyle name="Comma 176 5" xfId="24177"/>
    <cellStyle name="Comma 176 5 2" xfId="34213"/>
    <cellStyle name="Comma 176 6" xfId="25052"/>
    <cellStyle name="Comma 177" xfId="7979"/>
    <cellStyle name="Comma 177 2" xfId="10467"/>
    <cellStyle name="Comma 177 2 2" xfId="15035"/>
    <cellStyle name="Comma 177 2 2 2" xfId="22568"/>
    <cellStyle name="Comma 177 2 2 2 2" xfId="32604"/>
    <cellStyle name="Comma 177 2 2 3" xfId="29096"/>
    <cellStyle name="Comma 177 2 3" xfId="21382"/>
    <cellStyle name="Comma 177 2 3 2" xfId="31427"/>
    <cellStyle name="Comma 177 2 4" xfId="26591"/>
    <cellStyle name="Comma 177 3" xfId="9798"/>
    <cellStyle name="Comma 177 3 2" xfId="14402"/>
    <cellStyle name="Comma 177 3 2 2" xfId="28463"/>
    <cellStyle name="Comma 177 3 3" xfId="21972"/>
    <cellStyle name="Comma 177 3 3 2" xfId="32011"/>
    <cellStyle name="Comma 177 3 4" xfId="25958"/>
    <cellStyle name="Comma 177 4" xfId="12855"/>
    <cellStyle name="Comma 177 4 2" xfId="27220"/>
    <cellStyle name="Comma 177 5" xfId="24179"/>
    <cellStyle name="Comma 177 5 2" xfId="34215"/>
    <cellStyle name="Comma 177 6" xfId="25053"/>
    <cellStyle name="Comma 178" xfId="7980"/>
    <cellStyle name="Comma 178 2" xfId="10469"/>
    <cellStyle name="Comma 178 2 2" xfId="15037"/>
    <cellStyle name="Comma 178 2 2 2" xfId="22570"/>
    <cellStyle name="Comma 178 2 2 2 2" xfId="32606"/>
    <cellStyle name="Comma 178 2 2 3" xfId="29098"/>
    <cellStyle name="Comma 178 2 3" xfId="21384"/>
    <cellStyle name="Comma 178 2 3 2" xfId="31429"/>
    <cellStyle name="Comma 178 2 4" xfId="26593"/>
    <cellStyle name="Comma 178 3" xfId="9800"/>
    <cellStyle name="Comma 178 3 2" xfId="14404"/>
    <cellStyle name="Comma 178 3 2 2" xfId="28465"/>
    <cellStyle name="Comma 178 3 3" xfId="21974"/>
    <cellStyle name="Comma 178 3 3 2" xfId="32013"/>
    <cellStyle name="Comma 178 3 4" xfId="25960"/>
    <cellStyle name="Comma 178 4" xfId="12856"/>
    <cellStyle name="Comma 178 4 2" xfId="27221"/>
    <cellStyle name="Comma 178 5" xfId="24181"/>
    <cellStyle name="Comma 178 5 2" xfId="34217"/>
    <cellStyle name="Comma 178 6" xfId="25054"/>
    <cellStyle name="Comma 179" xfId="7981"/>
    <cellStyle name="Comma 179 2" xfId="10471"/>
    <cellStyle name="Comma 179 2 2" xfId="15039"/>
    <cellStyle name="Comma 179 2 2 2" xfId="22572"/>
    <cellStyle name="Comma 179 2 2 2 2" xfId="32608"/>
    <cellStyle name="Comma 179 2 2 3" xfId="29100"/>
    <cellStyle name="Comma 179 2 3" xfId="21386"/>
    <cellStyle name="Comma 179 2 3 2" xfId="31431"/>
    <cellStyle name="Comma 179 2 4" xfId="26595"/>
    <cellStyle name="Comma 179 3" xfId="9802"/>
    <cellStyle name="Comma 179 3 2" xfId="14406"/>
    <cellStyle name="Comma 179 3 2 2" xfId="28467"/>
    <cellStyle name="Comma 179 3 3" xfId="21976"/>
    <cellStyle name="Comma 179 3 3 2" xfId="32015"/>
    <cellStyle name="Comma 179 3 4" xfId="25962"/>
    <cellStyle name="Comma 179 4" xfId="12857"/>
    <cellStyle name="Comma 179 4 2" xfId="27222"/>
    <cellStyle name="Comma 179 5" xfId="24183"/>
    <cellStyle name="Comma 179 5 2" xfId="34219"/>
    <cellStyle name="Comma 179 6" xfId="25055"/>
    <cellStyle name="Comma 18" xfId="7982"/>
    <cellStyle name="Comma 18 2" xfId="10155"/>
    <cellStyle name="Comma 18 2 2" xfId="14723"/>
    <cellStyle name="Comma 18 2 2 2" xfId="22256"/>
    <cellStyle name="Comma 18 2 2 2 2" xfId="32293"/>
    <cellStyle name="Comma 18 2 2 3" xfId="28784"/>
    <cellStyle name="Comma 18 2 3" xfId="21070"/>
    <cellStyle name="Comma 18 2 3 2" xfId="31116"/>
    <cellStyle name="Comma 18 2 4" xfId="26279"/>
    <cellStyle name="Comma 18 3" xfId="9480"/>
    <cellStyle name="Comma 18 3 2" xfId="14090"/>
    <cellStyle name="Comma 18 3 2 2" xfId="28151"/>
    <cellStyle name="Comma 18 3 3" xfId="21660"/>
    <cellStyle name="Comma 18 3 3 2" xfId="31700"/>
    <cellStyle name="Comma 18 3 4" xfId="25646"/>
    <cellStyle name="Comma 18 4" xfId="18451"/>
    <cellStyle name="Comma 18 4 2" xfId="30579"/>
    <cellStyle name="Comma 18 5" xfId="12858"/>
    <cellStyle name="Comma 18 5 2" xfId="27223"/>
    <cellStyle name="Comma 18 6" xfId="23885"/>
    <cellStyle name="Comma 18 6 2" xfId="33921"/>
    <cellStyle name="Comma 18 7" xfId="25056"/>
    <cellStyle name="Comma 180" xfId="7983"/>
    <cellStyle name="Comma 180 2" xfId="10473"/>
    <cellStyle name="Comma 180 2 2" xfId="15041"/>
    <cellStyle name="Comma 180 2 2 2" xfId="22574"/>
    <cellStyle name="Comma 180 2 2 2 2" xfId="32610"/>
    <cellStyle name="Comma 180 2 2 3" xfId="29102"/>
    <cellStyle name="Comma 180 2 3" xfId="21388"/>
    <cellStyle name="Comma 180 2 3 2" xfId="31433"/>
    <cellStyle name="Comma 180 2 4" xfId="26597"/>
    <cellStyle name="Comma 180 3" xfId="9804"/>
    <cellStyle name="Comma 180 3 2" xfId="14408"/>
    <cellStyle name="Comma 180 3 2 2" xfId="28469"/>
    <cellStyle name="Comma 180 3 3" xfId="21978"/>
    <cellStyle name="Comma 180 3 3 2" xfId="32017"/>
    <cellStyle name="Comma 180 3 4" xfId="25964"/>
    <cellStyle name="Comma 180 4" xfId="12859"/>
    <cellStyle name="Comma 180 4 2" xfId="27224"/>
    <cellStyle name="Comma 180 5" xfId="24185"/>
    <cellStyle name="Comma 180 5 2" xfId="34221"/>
    <cellStyle name="Comma 180 6" xfId="25057"/>
    <cellStyle name="Comma 181" xfId="7984"/>
    <cellStyle name="Comma 181 2" xfId="10475"/>
    <cellStyle name="Comma 181 2 2" xfId="15043"/>
    <cellStyle name="Comma 181 2 2 2" xfId="22576"/>
    <cellStyle name="Comma 181 2 2 2 2" xfId="32612"/>
    <cellStyle name="Comma 181 2 2 3" xfId="29104"/>
    <cellStyle name="Comma 181 2 3" xfId="21390"/>
    <cellStyle name="Comma 181 2 3 2" xfId="31435"/>
    <cellStyle name="Comma 181 2 4" xfId="26599"/>
    <cellStyle name="Comma 181 3" xfId="9806"/>
    <cellStyle name="Comma 181 3 2" xfId="14410"/>
    <cellStyle name="Comma 181 3 2 2" xfId="28471"/>
    <cellStyle name="Comma 181 3 3" xfId="21980"/>
    <cellStyle name="Comma 181 3 3 2" xfId="32019"/>
    <cellStyle name="Comma 181 3 4" xfId="25966"/>
    <cellStyle name="Comma 181 4" xfId="12860"/>
    <cellStyle name="Comma 181 4 2" xfId="27225"/>
    <cellStyle name="Comma 181 5" xfId="24187"/>
    <cellStyle name="Comma 181 5 2" xfId="34223"/>
    <cellStyle name="Comma 181 6" xfId="25058"/>
    <cellStyle name="Comma 182" xfId="7985"/>
    <cellStyle name="Comma 182 2" xfId="10477"/>
    <cellStyle name="Comma 182 2 2" xfId="15045"/>
    <cellStyle name="Comma 182 2 2 2" xfId="22578"/>
    <cellStyle name="Comma 182 2 2 2 2" xfId="32614"/>
    <cellStyle name="Comma 182 2 2 3" xfId="29106"/>
    <cellStyle name="Comma 182 2 3" xfId="21392"/>
    <cellStyle name="Comma 182 2 3 2" xfId="31437"/>
    <cellStyle name="Comma 182 2 4" xfId="26601"/>
    <cellStyle name="Comma 182 3" xfId="9808"/>
    <cellStyle name="Comma 182 3 2" xfId="14412"/>
    <cellStyle name="Comma 182 3 2 2" xfId="28473"/>
    <cellStyle name="Comma 182 3 3" xfId="21982"/>
    <cellStyle name="Comma 182 3 3 2" xfId="32021"/>
    <cellStyle name="Comma 182 3 4" xfId="25968"/>
    <cellStyle name="Comma 182 4" xfId="12861"/>
    <cellStyle name="Comma 182 4 2" xfId="27226"/>
    <cellStyle name="Comma 182 5" xfId="24189"/>
    <cellStyle name="Comma 182 5 2" xfId="34225"/>
    <cellStyle name="Comma 182 6" xfId="25059"/>
    <cellStyle name="Comma 183" xfId="7986"/>
    <cellStyle name="Comma 183 2" xfId="10479"/>
    <cellStyle name="Comma 183 2 2" xfId="15047"/>
    <cellStyle name="Comma 183 2 2 2" xfId="22580"/>
    <cellStyle name="Comma 183 2 2 2 2" xfId="32616"/>
    <cellStyle name="Comma 183 2 2 3" xfId="29108"/>
    <cellStyle name="Comma 183 2 3" xfId="21394"/>
    <cellStyle name="Comma 183 2 3 2" xfId="31439"/>
    <cellStyle name="Comma 183 2 4" xfId="26603"/>
    <cellStyle name="Comma 183 3" xfId="9810"/>
    <cellStyle name="Comma 183 3 2" xfId="14414"/>
    <cellStyle name="Comma 183 3 2 2" xfId="28475"/>
    <cellStyle name="Comma 183 3 3" xfId="21984"/>
    <cellStyle name="Comma 183 3 3 2" xfId="32023"/>
    <cellStyle name="Comma 183 3 4" xfId="25970"/>
    <cellStyle name="Comma 183 4" xfId="12862"/>
    <cellStyle name="Comma 183 4 2" xfId="27227"/>
    <cellStyle name="Comma 183 5" xfId="24191"/>
    <cellStyle name="Comma 183 5 2" xfId="34227"/>
    <cellStyle name="Comma 183 6" xfId="25060"/>
    <cellStyle name="Comma 184" xfId="7987"/>
    <cellStyle name="Comma 184 2" xfId="10481"/>
    <cellStyle name="Comma 184 2 2" xfId="15049"/>
    <cellStyle name="Comma 184 2 2 2" xfId="22582"/>
    <cellStyle name="Comma 184 2 2 2 2" xfId="32618"/>
    <cellStyle name="Comma 184 2 2 3" xfId="29110"/>
    <cellStyle name="Comma 184 2 3" xfId="21396"/>
    <cellStyle name="Comma 184 2 3 2" xfId="31441"/>
    <cellStyle name="Comma 184 2 4" xfId="26605"/>
    <cellStyle name="Comma 184 3" xfId="9812"/>
    <cellStyle name="Comma 184 3 2" xfId="14416"/>
    <cellStyle name="Comma 184 3 2 2" xfId="28477"/>
    <cellStyle name="Comma 184 3 3" xfId="21986"/>
    <cellStyle name="Comma 184 3 3 2" xfId="32025"/>
    <cellStyle name="Comma 184 3 4" xfId="25972"/>
    <cellStyle name="Comma 184 4" xfId="12863"/>
    <cellStyle name="Comma 184 4 2" xfId="27228"/>
    <cellStyle name="Comma 184 5" xfId="24193"/>
    <cellStyle name="Comma 184 5 2" xfId="34229"/>
    <cellStyle name="Comma 184 6" xfId="25061"/>
    <cellStyle name="Comma 185" xfId="7988"/>
    <cellStyle name="Comma 185 2" xfId="10483"/>
    <cellStyle name="Comma 185 2 2" xfId="15051"/>
    <cellStyle name="Comma 185 2 2 2" xfId="22584"/>
    <cellStyle name="Comma 185 2 2 2 2" xfId="32620"/>
    <cellStyle name="Comma 185 2 2 3" xfId="29112"/>
    <cellStyle name="Comma 185 2 3" xfId="21398"/>
    <cellStyle name="Comma 185 2 3 2" xfId="31443"/>
    <cellStyle name="Comma 185 2 4" xfId="26607"/>
    <cellStyle name="Comma 185 3" xfId="9814"/>
    <cellStyle name="Comma 185 3 2" xfId="14418"/>
    <cellStyle name="Comma 185 3 2 2" xfId="28479"/>
    <cellStyle name="Comma 185 3 3" xfId="21988"/>
    <cellStyle name="Comma 185 3 3 2" xfId="32027"/>
    <cellStyle name="Comma 185 3 4" xfId="25974"/>
    <cellStyle name="Comma 185 4" xfId="12864"/>
    <cellStyle name="Comma 185 4 2" xfId="27229"/>
    <cellStyle name="Comma 185 5" xfId="24195"/>
    <cellStyle name="Comma 185 5 2" xfId="34231"/>
    <cellStyle name="Comma 185 6" xfId="25062"/>
    <cellStyle name="Comma 186" xfId="7989"/>
    <cellStyle name="Comma 186 2" xfId="10485"/>
    <cellStyle name="Comma 186 2 2" xfId="15053"/>
    <cellStyle name="Comma 186 2 2 2" xfId="22586"/>
    <cellStyle name="Comma 186 2 2 2 2" xfId="32622"/>
    <cellStyle name="Comma 186 2 2 3" xfId="29114"/>
    <cellStyle name="Comma 186 2 3" xfId="21400"/>
    <cellStyle name="Comma 186 2 3 2" xfId="31445"/>
    <cellStyle name="Comma 186 2 4" xfId="26609"/>
    <cellStyle name="Comma 186 3" xfId="9816"/>
    <cellStyle name="Comma 186 3 2" xfId="14420"/>
    <cellStyle name="Comma 186 3 2 2" xfId="28481"/>
    <cellStyle name="Comma 186 3 3" xfId="21990"/>
    <cellStyle name="Comma 186 3 3 2" xfId="32029"/>
    <cellStyle name="Comma 186 3 4" xfId="25976"/>
    <cellStyle name="Comma 186 4" xfId="12865"/>
    <cellStyle name="Comma 186 4 2" xfId="27230"/>
    <cellStyle name="Comma 186 5" xfId="24197"/>
    <cellStyle name="Comma 186 5 2" xfId="34233"/>
    <cellStyle name="Comma 186 6" xfId="25063"/>
    <cellStyle name="Comma 187" xfId="7990"/>
    <cellStyle name="Comma 187 2" xfId="10487"/>
    <cellStyle name="Comma 187 2 2" xfId="15055"/>
    <cellStyle name="Comma 187 2 2 2" xfId="22588"/>
    <cellStyle name="Comma 187 2 2 2 2" xfId="32624"/>
    <cellStyle name="Comma 187 2 2 3" xfId="29116"/>
    <cellStyle name="Comma 187 2 3" xfId="21402"/>
    <cellStyle name="Comma 187 2 3 2" xfId="31447"/>
    <cellStyle name="Comma 187 2 4" xfId="26611"/>
    <cellStyle name="Comma 187 3" xfId="9818"/>
    <cellStyle name="Comma 187 3 2" xfId="14422"/>
    <cellStyle name="Comma 187 3 2 2" xfId="28483"/>
    <cellStyle name="Comma 187 3 3" xfId="21992"/>
    <cellStyle name="Comma 187 3 3 2" xfId="32031"/>
    <cellStyle name="Comma 187 3 4" xfId="25978"/>
    <cellStyle name="Comma 187 4" xfId="12866"/>
    <cellStyle name="Comma 187 4 2" xfId="27231"/>
    <cellStyle name="Comma 187 5" xfId="24199"/>
    <cellStyle name="Comma 187 5 2" xfId="34235"/>
    <cellStyle name="Comma 187 6" xfId="25064"/>
    <cellStyle name="Comma 188" xfId="7991"/>
    <cellStyle name="Comma 188 2" xfId="10489"/>
    <cellStyle name="Comma 188 2 2" xfId="15057"/>
    <cellStyle name="Comma 188 2 2 2" xfId="22590"/>
    <cellStyle name="Comma 188 2 2 2 2" xfId="32626"/>
    <cellStyle name="Comma 188 2 2 3" xfId="29118"/>
    <cellStyle name="Comma 188 2 3" xfId="21404"/>
    <cellStyle name="Comma 188 2 3 2" xfId="31449"/>
    <cellStyle name="Comma 188 2 4" xfId="26613"/>
    <cellStyle name="Comma 188 3" xfId="9820"/>
    <cellStyle name="Comma 188 3 2" xfId="14424"/>
    <cellStyle name="Comma 188 3 2 2" xfId="28485"/>
    <cellStyle name="Comma 188 3 3" xfId="21994"/>
    <cellStyle name="Comma 188 3 3 2" xfId="32033"/>
    <cellStyle name="Comma 188 3 4" xfId="25980"/>
    <cellStyle name="Comma 188 4" xfId="12867"/>
    <cellStyle name="Comma 188 4 2" xfId="27232"/>
    <cellStyle name="Comma 188 5" xfId="24201"/>
    <cellStyle name="Comma 188 5 2" xfId="34237"/>
    <cellStyle name="Comma 188 6" xfId="25065"/>
    <cellStyle name="Comma 189" xfId="7992"/>
    <cellStyle name="Comma 189 2" xfId="10491"/>
    <cellStyle name="Comma 189 2 2" xfId="15059"/>
    <cellStyle name="Comma 189 2 2 2" xfId="22592"/>
    <cellStyle name="Comma 189 2 2 2 2" xfId="32628"/>
    <cellStyle name="Comma 189 2 2 3" xfId="29120"/>
    <cellStyle name="Comma 189 2 3" xfId="21406"/>
    <cellStyle name="Comma 189 2 3 2" xfId="31451"/>
    <cellStyle name="Comma 189 2 4" xfId="26615"/>
    <cellStyle name="Comma 189 3" xfId="9822"/>
    <cellStyle name="Comma 189 3 2" xfId="14426"/>
    <cellStyle name="Comma 189 3 2 2" xfId="28487"/>
    <cellStyle name="Comma 189 3 3" xfId="21996"/>
    <cellStyle name="Comma 189 3 3 2" xfId="32035"/>
    <cellStyle name="Comma 189 3 4" xfId="25982"/>
    <cellStyle name="Comma 189 4" xfId="12868"/>
    <cellStyle name="Comma 189 4 2" xfId="27233"/>
    <cellStyle name="Comma 189 5" xfId="24203"/>
    <cellStyle name="Comma 189 5 2" xfId="34239"/>
    <cellStyle name="Comma 189 6" xfId="25066"/>
    <cellStyle name="Comma 19" xfId="7993"/>
    <cellStyle name="Comma 19 2" xfId="10166"/>
    <cellStyle name="Comma 19 2 2" xfId="14734"/>
    <cellStyle name="Comma 19 2 2 2" xfId="22267"/>
    <cellStyle name="Comma 19 2 2 2 2" xfId="32304"/>
    <cellStyle name="Comma 19 2 2 3" xfId="28795"/>
    <cellStyle name="Comma 19 2 3" xfId="21081"/>
    <cellStyle name="Comma 19 2 3 2" xfId="31127"/>
    <cellStyle name="Comma 19 2 4" xfId="26290"/>
    <cellStyle name="Comma 19 3" xfId="9493"/>
    <cellStyle name="Comma 19 3 2" xfId="14101"/>
    <cellStyle name="Comma 19 3 2 2" xfId="28162"/>
    <cellStyle name="Comma 19 3 3" xfId="21671"/>
    <cellStyle name="Comma 19 3 3 2" xfId="31711"/>
    <cellStyle name="Comma 19 3 4" xfId="25657"/>
    <cellStyle name="Comma 19 4" xfId="12869"/>
    <cellStyle name="Comma 19 4 2" xfId="27234"/>
    <cellStyle name="Comma 19 5" xfId="23896"/>
    <cellStyle name="Comma 19 5 2" xfId="33932"/>
    <cellStyle name="Comma 19 6" xfId="25067"/>
    <cellStyle name="Comma 190" xfId="7994"/>
    <cellStyle name="Comma 190 2" xfId="10493"/>
    <cellStyle name="Comma 190 2 2" xfId="15061"/>
    <cellStyle name="Comma 190 2 2 2" xfId="22594"/>
    <cellStyle name="Comma 190 2 2 2 2" xfId="32630"/>
    <cellStyle name="Comma 190 2 2 3" xfId="29122"/>
    <cellStyle name="Comma 190 2 3" xfId="21408"/>
    <cellStyle name="Comma 190 2 3 2" xfId="31453"/>
    <cellStyle name="Comma 190 2 4" xfId="26617"/>
    <cellStyle name="Comma 190 3" xfId="9824"/>
    <cellStyle name="Comma 190 3 2" xfId="14428"/>
    <cellStyle name="Comma 190 3 2 2" xfId="28489"/>
    <cellStyle name="Comma 190 3 3" xfId="21998"/>
    <cellStyle name="Comma 190 3 3 2" xfId="32037"/>
    <cellStyle name="Comma 190 3 4" xfId="25984"/>
    <cellStyle name="Comma 190 4" xfId="12870"/>
    <cellStyle name="Comma 190 4 2" xfId="27235"/>
    <cellStyle name="Comma 190 5" xfId="24205"/>
    <cellStyle name="Comma 190 5 2" xfId="34241"/>
    <cellStyle name="Comma 190 6" xfId="25068"/>
    <cellStyle name="Comma 191" xfId="7995"/>
    <cellStyle name="Comma 191 2" xfId="10495"/>
    <cellStyle name="Comma 191 2 2" xfId="15063"/>
    <cellStyle name="Comma 191 2 2 2" xfId="22596"/>
    <cellStyle name="Comma 191 2 2 2 2" xfId="32632"/>
    <cellStyle name="Comma 191 2 2 3" xfId="29124"/>
    <cellStyle name="Comma 191 2 3" xfId="21410"/>
    <cellStyle name="Comma 191 2 3 2" xfId="31455"/>
    <cellStyle name="Comma 191 2 4" xfId="26619"/>
    <cellStyle name="Comma 191 3" xfId="9826"/>
    <cellStyle name="Comma 191 3 2" xfId="14430"/>
    <cellStyle name="Comma 191 3 2 2" xfId="28491"/>
    <cellStyle name="Comma 191 3 3" xfId="22000"/>
    <cellStyle name="Comma 191 3 3 2" xfId="32039"/>
    <cellStyle name="Comma 191 3 4" xfId="25986"/>
    <cellStyle name="Comma 191 4" xfId="12871"/>
    <cellStyle name="Comma 191 4 2" xfId="27236"/>
    <cellStyle name="Comma 191 5" xfId="24207"/>
    <cellStyle name="Comma 191 5 2" xfId="34243"/>
    <cellStyle name="Comma 191 6" xfId="25069"/>
    <cellStyle name="Comma 192" xfId="7996"/>
    <cellStyle name="Comma 192 2" xfId="10497"/>
    <cellStyle name="Comma 192 2 2" xfId="15065"/>
    <cellStyle name="Comma 192 2 2 2" xfId="22598"/>
    <cellStyle name="Comma 192 2 2 2 2" xfId="32634"/>
    <cellStyle name="Comma 192 2 2 3" xfId="29126"/>
    <cellStyle name="Comma 192 2 3" xfId="21412"/>
    <cellStyle name="Comma 192 2 3 2" xfId="31457"/>
    <cellStyle name="Comma 192 2 4" xfId="26621"/>
    <cellStyle name="Comma 192 3" xfId="9828"/>
    <cellStyle name="Comma 192 3 2" xfId="14432"/>
    <cellStyle name="Comma 192 3 2 2" xfId="28493"/>
    <cellStyle name="Comma 192 3 3" xfId="22002"/>
    <cellStyle name="Comma 192 3 3 2" xfId="32041"/>
    <cellStyle name="Comma 192 3 4" xfId="25988"/>
    <cellStyle name="Comma 192 4" xfId="12872"/>
    <cellStyle name="Comma 192 4 2" xfId="27237"/>
    <cellStyle name="Comma 192 5" xfId="24209"/>
    <cellStyle name="Comma 192 5 2" xfId="34245"/>
    <cellStyle name="Comma 192 6" xfId="25070"/>
    <cellStyle name="Comma 193" xfId="7997"/>
    <cellStyle name="Comma 193 2" xfId="10499"/>
    <cellStyle name="Comma 193 2 2" xfId="15067"/>
    <cellStyle name="Comma 193 2 2 2" xfId="22600"/>
    <cellStyle name="Comma 193 2 2 2 2" xfId="32636"/>
    <cellStyle name="Comma 193 2 2 3" xfId="29128"/>
    <cellStyle name="Comma 193 2 3" xfId="21414"/>
    <cellStyle name="Comma 193 2 3 2" xfId="31459"/>
    <cellStyle name="Comma 193 2 4" xfId="26623"/>
    <cellStyle name="Comma 193 3" xfId="9830"/>
    <cellStyle name="Comma 193 3 2" xfId="14434"/>
    <cellStyle name="Comma 193 3 2 2" xfId="28495"/>
    <cellStyle name="Comma 193 3 3" xfId="22004"/>
    <cellStyle name="Comma 193 3 3 2" xfId="32043"/>
    <cellStyle name="Comma 193 3 4" xfId="25990"/>
    <cellStyle name="Comma 193 4" xfId="12873"/>
    <cellStyle name="Comma 193 4 2" xfId="27238"/>
    <cellStyle name="Comma 193 5" xfId="24211"/>
    <cellStyle name="Comma 193 5 2" xfId="34247"/>
    <cellStyle name="Comma 193 6" xfId="25071"/>
    <cellStyle name="Comma 194" xfId="7998"/>
    <cellStyle name="Comma 194 2" xfId="10501"/>
    <cellStyle name="Comma 194 2 2" xfId="15069"/>
    <cellStyle name="Comma 194 2 2 2" xfId="22602"/>
    <cellStyle name="Comma 194 2 2 2 2" xfId="32638"/>
    <cellStyle name="Comma 194 2 2 3" xfId="29130"/>
    <cellStyle name="Comma 194 2 3" xfId="21416"/>
    <cellStyle name="Comma 194 2 3 2" xfId="31461"/>
    <cellStyle name="Comma 194 2 4" xfId="26625"/>
    <cellStyle name="Comma 194 3" xfId="9832"/>
    <cellStyle name="Comma 194 3 2" xfId="14436"/>
    <cellStyle name="Comma 194 3 2 2" xfId="28497"/>
    <cellStyle name="Comma 194 3 3" xfId="22006"/>
    <cellStyle name="Comma 194 3 3 2" xfId="32045"/>
    <cellStyle name="Comma 194 3 4" xfId="25992"/>
    <cellStyle name="Comma 194 4" xfId="12874"/>
    <cellStyle name="Comma 194 4 2" xfId="27239"/>
    <cellStyle name="Comma 194 5" xfId="24213"/>
    <cellStyle name="Comma 194 5 2" xfId="34249"/>
    <cellStyle name="Comma 194 6" xfId="25072"/>
    <cellStyle name="Comma 195" xfId="7999"/>
    <cellStyle name="Comma 195 2" xfId="10503"/>
    <cellStyle name="Comma 195 2 2" xfId="15071"/>
    <cellStyle name="Comma 195 2 2 2" xfId="22604"/>
    <cellStyle name="Comma 195 2 2 2 2" xfId="32640"/>
    <cellStyle name="Comma 195 2 2 3" xfId="29132"/>
    <cellStyle name="Comma 195 2 3" xfId="21418"/>
    <cellStyle name="Comma 195 2 3 2" xfId="31463"/>
    <cellStyle name="Comma 195 2 4" xfId="26627"/>
    <cellStyle name="Comma 195 3" xfId="9834"/>
    <cellStyle name="Comma 195 3 2" xfId="14438"/>
    <cellStyle name="Comma 195 3 2 2" xfId="28499"/>
    <cellStyle name="Comma 195 3 3" xfId="22008"/>
    <cellStyle name="Comma 195 3 3 2" xfId="32047"/>
    <cellStyle name="Comma 195 3 4" xfId="25994"/>
    <cellStyle name="Comma 195 4" xfId="12875"/>
    <cellStyle name="Comma 195 4 2" xfId="27240"/>
    <cellStyle name="Comma 195 5" xfId="24215"/>
    <cellStyle name="Comma 195 5 2" xfId="34251"/>
    <cellStyle name="Comma 195 6" xfId="25073"/>
    <cellStyle name="Comma 196" xfId="8000"/>
    <cellStyle name="Comma 196 2" xfId="10505"/>
    <cellStyle name="Comma 196 2 2" xfId="15073"/>
    <cellStyle name="Comma 196 2 2 2" xfId="22606"/>
    <cellStyle name="Comma 196 2 2 2 2" xfId="32642"/>
    <cellStyle name="Comma 196 2 2 3" xfId="29134"/>
    <cellStyle name="Comma 196 2 3" xfId="21420"/>
    <cellStyle name="Comma 196 2 3 2" xfId="31465"/>
    <cellStyle name="Comma 196 2 4" xfId="26629"/>
    <cellStyle name="Comma 196 3" xfId="9836"/>
    <cellStyle name="Comma 196 3 2" xfId="14440"/>
    <cellStyle name="Comma 196 3 2 2" xfId="28501"/>
    <cellStyle name="Comma 196 3 3" xfId="22010"/>
    <cellStyle name="Comma 196 3 3 2" xfId="32049"/>
    <cellStyle name="Comma 196 3 4" xfId="25996"/>
    <cellStyle name="Comma 196 4" xfId="12876"/>
    <cellStyle name="Comma 196 4 2" xfId="27241"/>
    <cellStyle name="Comma 196 5" xfId="24217"/>
    <cellStyle name="Comma 196 5 2" xfId="34253"/>
    <cellStyle name="Comma 196 6" xfId="25074"/>
    <cellStyle name="Comma 197" xfId="8001"/>
    <cellStyle name="Comma 197 2" xfId="10507"/>
    <cellStyle name="Comma 197 2 2" xfId="15075"/>
    <cellStyle name="Comma 197 2 2 2" xfId="22608"/>
    <cellStyle name="Comma 197 2 2 2 2" xfId="32644"/>
    <cellStyle name="Comma 197 2 2 3" xfId="29136"/>
    <cellStyle name="Comma 197 2 3" xfId="21422"/>
    <cellStyle name="Comma 197 2 3 2" xfId="31467"/>
    <cellStyle name="Comma 197 2 4" xfId="26631"/>
    <cellStyle name="Comma 197 3" xfId="9838"/>
    <cellStyle name="Comma 197 3 2" xfId="14442"/>
    <cellStyle name="Comma 197 3 2 2" xfId="28503"/>
    <cellStyle name="Comma 197 3 3" xfId="22012"/>
    <cellStyle name="Comma 197 3 3 2" xfId="32051"/>
    <cellStyle name="Comma 197 3 4" xfId="25998"/>
    <cellStyle name="Comma 197 4" xfId="12877"/>
    <cellStyle name="Comma 197 4 2" xfId="27242"/>
    <cellStyle name="Comma 197 5" xfId="24219"/>
    <cellStyle name="Comma 197 5 2" xfId="34255"/>
    <cellStyle name="Comma 197 6" xfId="25075"/>
    <cellStyle name="Comma 198" xfId="8002"/>
    <cellStyle name="Comma 198 2" xfId="10509"/>
    <cellStyle name="Comma 198 2 2" xfId="15077"/>
    <cellStyle name="Comma 198 2 2 2" xfId="22610"/>
    <cellStyle name="Comma 198 2 2 2 2" xfId="32646"/>
    <cellStyle name="Comma 198 2 2 3" xfId="29138"/>
    <cellStyle name="Comma 198 2 3" xfId="21424"/>
    <cellStyle name="Comma 198 2 3 2" xfId="31469"/>
    <cellStyle name="Comma 198 2 4" xfId="26633"/>
    <cellStyle name="Comma 198 3" xfId="9840"/>
    <cellStyle name="Comma 198 3 2" xfId="14444"/>
    <cellStyle name="Comma 198 3 2 2" xfId="28505"/>
    <cellStyle name="Comma 198 3 3" xfId="22014"/>
    <cellStyle name="Comma 198 3 3 2" xfId="32053"/>
    <cellStyle name="Comma 198 3 4" xfId="26000"/>
    <cellStyle name="Comma 198 4" xfId="12878"/>
    <cellStyle name="Comma 198 4 2" xfId="27243"/>
    <cellStyle name="Comma 198 5" xfId="24221"/>
    <cellStyle name="Comma 198 5 2" xfId="34257"/>
    <cellStyle name="Comma 198 6" xfId="25076"/>
    <cellStyle name="Comma 199" xfId="8003"/>
    <cellStyle name="Comma 199 2" xfId="10511"/>
    <cellStyle name="Comma 199 2 2" xfId="15079"/>
    <cellStyle name="Comma 199 2 2 2" xfId="22612"/>
    <cellStyle name="Comma 199 2 2 2 2" xfId="32648"/>
    <cellStyle name="Comma 199 2 2 3" xfId="29140"/>
    <cellStyle name="Comma 199 2 3" xfId="21426"/>
    <cellStyle name="Comma 199 2 3 2" xfId="31471"/>
    <cellStyle name="Comma 199 2 4" xfId="26635"/>
    <cellStyle name="Comma 199 3" xfId="9842"/>
    <cellStyle name="Comma 199 3 2" xfId="14446"/>
    <cellStyle name="Comma 199 3 2 2" xfId="28507"/>
    <cellStyle name="Comma 199 3 3" xfId="22016"/>
    <cellStyle name="Comma 199 3 3 2" xfId="32055"/>
    <cellStyle name="Comma 199 3 4" xfId="26002"/>
    <cellStyle name="Comma 199 4" xfId="12879"/>
    <cellStyle name="Comma 199 4 2" xfId="27244"/>
    <cellStyle name="Comma 199 5" xfId="24223"/>
    <cellStyle name="Comma 199 5 2" xfId="34259"/>
    <cellStyle name="Comma 199 6" xfId="25077"/>
    <cellStyle name="Comma 2" xfId="2507"/>
    <cellStyle name="Comma 2 10" xfId="23787"/>
    <cellStyle name="Comma 2 10 2" xfId="33823"/>
    <cellStyle name="Comma 2 11" xfId="24852"/>
    <cellStyle name="Comma 2 2" xfId="2508"/>
    <cellStyle name="Comma 2 2 2" xfId="6898"/>
    <cellStyle name="Comma 2 2 3" xfId="6899"/>
    <cellStyle name="Comma 2 2 4" xfId="15946"/>
    <cellStyle name="Comma 2 2 4 2" xfId="29608"/>
    <cellStyle name="Comma 2 3" xfId="7"/>
    <cellStyle name="Comma 2 3 2" xfId="3816"/>
    <cellStyle name="Comma 2 3 2 2" xfId="10256"/>
    <cellStyle name="Comma 2 3 2 2 2" xfId="14824"/>
    <cellStyle name="Comma 2 3 2 2 2 2" xfId="22357"/>
    <cellStyle name="Comma 2 3 2 2 2 2 2" xfId="32394"/>
    <cellStyle name="Comma 2 3 2 2 2 3" xfId="28885"/>
    <cellStyle name="Comma 2 3 2 2 3" xfId="18489"/>
    <cellStyle name="Comma 2 3 2 2 3 2" xfId="30617"/>
    <cellStyle name="Comma 2 3 2 2 4" xfId="21171"/>
    <cellStyle name="Comma 2 3 2 2 4 2" xfId="31217"/>
    <cellStyle name="Comma 2 3 2 2 5" xfId="26380"/>
    <cellStyle name="Comma 2 3 2 3" xfId="9587"/>
    <cellStyle name="Comma 2 3 2 3 2" xfId="14191"/>
    <cellStyle name="Comma 2 3 2 3 2 2" xfId="28252"/>
    <cellStyle name="Comma 2 3 2 3 3" xfId="21761"/>
    <cellStyle name="Comma 2 3 2 3 3 2" xfId="31801"/>
    <cellStyle name="Comma 2 3 2 3 4" xfId="25747"/>
    <cellStyle name="Comma 2 3 2 4" xfId="18418"/>
    <cellStyle name="Comma 2 3 2 4 2" xfId="30546"/>
    <cellStyle name="Comma 2 3 2 5" xfId="24413"/>
    <cellStyle name="Comma 2 3 2 5 2" xfId="34449"/>
    <cellStyle name="Comma 2 3 2 6" xfId="24893"/>
    <cellStyle name="Comma 2 3 3" xfId="10060"/>
    <cellStyle name="Comma 2 3 3 2" xfId="14640"/>
    <cellStyle name="Comma 2 3 3 2 2" xfId="22193"/>
    <cellStyle name="Comma 2 3 3 2 2 2" xfId="32231"/>
    <cellStyle name="Comma 2 3 3 2 3" xfId="28701"/>
    <cellStyle name="Comma 2 3 3 3" xfId="18470"/>
    <cellStyle name="Comma 2 3 3 3 2" xfId="30598"/>
    <cellStyle name="Comma 2 3 3 4" xfId="21001"/>
    <cellStyle name="Comma 2 3 3 4 2" xfId="31054"/>
    <cellStyle name="Comma 2 3 3 5" xfId="26196"/>
    <cellStyle name="Comma 2 3 4" xfId="9313"/>
    <cellStyle name="Comma 2 3 4 2" xfId="14002"/>
    <cellStyle name="Comma 2 3 4 2 2" xfId="28063"/>
    <cellStyle name="Comma 2 3 4 3" xfId="21580"/>
    <cellStyle name="Comma 2 3 4 3 2" xfId="31622"/>
    <cellStyle name="Comma 2 3 4 4" xfId="25558"/>
    <cellStyle name="Comma 2 3 5" xfId="18351"/>
    <cellStyle name="Comma 2 3 5 2" xfId="20906"/>
    <cellStyle name="Comma 2 3 5 2 2" xfId="30963"/>
    <cellStyle name="Comma 2 3 5 3" xfId="30479"/>
    <cellStyle name="Comma 2 3 6" xfId="10919"/>
    <cellStyle name="Comma 2 3 6 2" xfId="26980"/>
    <cellStyle name="Comma 2 3 7" xfId="23810"/>
    <cellStyle name="Comma 2 3 7 2" xfId="33846"/>
    <cellStyle name="Comma 2 3 8" xfId="24816"/>
    <cellStyle name="Comma 2 4" xfId="3839"/>
    <cellStyle name="Comma 2 4 2" xfId="10095"/>
    <cellStyle name="Comma 2 4 2 2" xfId="10858"/>
    <cellStyle name="Comma 2 4 2 2 2" xfId="18026"/>
    <cellStyle name="Comma 2 4 2 2 2 2" xfId="30300"/>
    <cellStyle name="Comma 2 4 2 2 3" xfId="13547"/>
    <cellStyle name="Comma 2 4 2 2 3 2" xfId="27788"/>
    <cellStyle name="Comma 2 4 2 2 4" xfId="26938"/>
    <cellStyle name="Comma 2 4 2 3" xfId="14665"/>
    <cellStyle name="Comma 2 4 2 3 2" xfId="28726"/>
    <cellStyle name="Comma 2 4 2 4" xfId="15947"/>
    <cellStyle name="Comma 2 4 2 4 2" xfId="29609"/>
    <cellStyle name="Comma 2 4 2 5" xfId="26221"/>
    <cellStyle name="Comma 2 4 3" xfId="9371"/>
    <cellStyle name="Comma 2 4 3 2" xfId="14028"/>
    <cellStyle name="Comma 2 4 3 2 2" xfId="28089"/>
    <cellStyle name="Comma 2 4 3 3" xfId="21607"/>
    <cellStyle name="Comma 2 4 3 3 2" xfId="31648"/>
    <cellStyle name="Comma 2 4 3 4" xfId="25584"/>
    <cellStyle name="Comma 2 4 4" xfId="15948"/>
    <cellStyle name="Comma 2 4 4 2" xfId="18370"/>
    <cellStyle name="Comma 2 4 4 2 2" xfId="30498"/>
    <cellStyle name="Comma 2 4 4 3" xfId="20926"/>
    <cellStyle name="Comma 2 4 4 3 2" xfId="30982"/>
    <cellStyle name="Comma 2 4 4 4" xfId="29610"/>
    <cellStyle name="Comma 2 4 5" xfId="11822"/>
    <cellStyle name="Comma 2 4 5 2" xfId="27055"/>
    <cellStyle name="Comma 2 4 6" xfId="23835"/>
    <cellStyle name="Comma 2 4 6 2" xfId="33871"/>
    <cellStyle name="Comma 2 4 7" xfId="24909"/>
    <cellStyle name="Comma 2 4 8" xfId="34763"/>
    <cellStyle name="Comma 2 5" xfId="3856"/>
    <cellStyle name="Comma 2 5 2" xfId="9992"/>
    <cellStyle name="Comma 2 5 2 2" xfId="10875"/>
    <cellStyle name="Comma 2 5 2 2 2" xfId="18441"/>
    <cellStyle name="Comma 2 5 2 2 2 2" xfId="30569"/>
    <cellStyle name="Comma 2 5 2 2 3" xfId="13562"/>
    <cellStyle name="Comma 2 5 2 2 3 2" xfId="27803"/>
    <cellStyle name="Comma 2 5 2 2 4" xfId="26953"/>
    <cellStyle name="Comma 2 5 2 3" xfId="14593"/>
    <cellStyle name="Comma 2 5 2 3 2" xfId="28654"/>
    <cellStyle name="Comma 2 5 2 4" xfId="26149"/>
    <cellStyle name="Comma 2 5 3" xfId="15949"/>
    <cellStyle name="Comma 2 5 3 2" xfId="18008"/>
    <cellStyle name="Comma 2 5 3 2 2" xfId="30282"/>
    <cellStyle name="Comma 2 5 3 3" xfId="22759"/>
    <cellStyle name="Comma 2 5 3 3 2" xfId="32795"/>
    <cellStyle name="Comma 2 5 3 4" xfId="29611"/>
    <cellStyle name="Comma 2 5 4" xfId="18389"/>
    <cellStyle name="Comma 2 5 4 2" xfId="20946"/>
    <cellStyle name="Comma 2 5 4 2 2" xfId="31001"/>
    <cellStyle name="Comma 2 5 4 3" xfId="30517"/>
    <cellStyle name="Comma 2 5 5" xfId="11834"/>
    <cellStyle name="Comma 2 5 5 2" xfId="27067"/>
    <cellStyle name="Comma 2 5 6" xfId="24384"/>
    <cellStyle name="Comma 2 5 6 2" xfId="34420"/>
    <cellStyle name="Comma 2 5 7" xfId="24922"/>
    <cellStyle name="Comma 2 6" xfId="6900"/>
    <cellStyle name="Comma 2 6 2" xfId="10016"/>
    <cellStyle name="Comma 2 6 2 2" xfId="14611"/>
    <cellStyle name="Comma 2 6 2 2 2" xfId="28672"/>
    <cellStyle name="Comma 2 6 2 3" xfId="22167"/>
    <cellStyle name="Comma 2 6 2 3 2" xfId="32206"/>
    <cellStyle name="Comma 2 6 2 4" xfId="26167"/>
    <cellStyle name="Comma 2 6 3" xfId="18404"/>
    <cellStyle name="Comma 2 6 3 2" xfId="20962"/>
    <cellStyle name="Comma 2 6 3 2 2" xfId="31016"/>
    <cellStyle name="Comma 2 6 3 3" xfId="30532"/>
    <cellStyle name="Comma 2 6 4" xfId="12560"/>
    <cellStyle name="Comma 2 6 4 2" xfId="27111"/>
    <cellStyle name="Comma 2 6 5" xfId="24369"/>
    <cellStyle name="Comma 2 6 5 2" xfId="34405"/>
    <cellStyle name="Comma 2 6 6" xfId="24944"/>
    <cellStyle name="Comma 2 7" xfId="9285"/>
    <cellStyle name="Comma 2 7 2" xfId="10833"/>
    <cellStyle name="Comma 2 7 2 2" xfId="18457"/>
    <cellStyle name="Comma 2 7 2 2 2" xfId="30585"/>
    <cellStyle name="Comma 2 7 2 3" xfId="13526"/>
    <cellStyle name="Comma 2 7 2 3 2" xfId="27767"/>
    <cellStyle name="Comma 2 7 2 4" xfId="26918"/>
    <cellStyle name="Comma 2 7 3" xfId="13976"/>
    <cellStyle name="Comma 2 7 3 2" xfId="28037"/>
    <cellStyle name="Comma 2 7 4" xfId="25532"/>
    <cellStyle name="Comma 2 8" xfId="15950"/>
    <cellStyle name="Comma 2 8 2" xfId="18336"/>
    <cellStyle name="Comma 2 8 2 2" xfId="30464"/>
    <cellStyle name="Comma 2 8 3" xfId="20891"/>
    <cellStyle name="Comma 2 8 3 2" xfId="30948"/>
    <cellStyle name="Comma 2 8 4" xfId="29612"/>
    <cellStyle name="Comma 2 9" xfId="11515"/>
    <cellStyle name="Comma 2 9 2" xfId="27013"/>
    <cellStyle name="Comma 2_Display" xfId="24644"/>
    <cellStyle name="Comma 20" xfId="8004"/>
    <cellStyle name="Comma 20 2" xfId="10168"/>
    <cellStyle name="Comma 20 2 2" xfId="14736"/>
    <cellStyle name="Comma 20 2 2 2" xfId="22269"/>
    <cellStyle name="Comma 20 2 2 2 2" xfId="32306"/>
    <cellStyle name="Comma 20 2 2 3" xfId="28797"/>
    <cellStyle name="Comma 20 2 3" xfId="21083"/>
    <cellStyle name="Comma 20 2 3 2" xfId="31129"/>
    <cellStyle name="Comma 20 2 4" xfId="26292"/>
    <cellStyle name="Comma 20 3" xfId="9497"/>
    <cellStyle name="Comma 20 3 2" xfId="14103"/>
    <cellStyle name="Comma 20 3 2 2" xfId="28164"/>
    <cellStyle name="Comma 20 3 3" xfId="21673"/>
    <cellStyle name="Comma 20 3 3 2" xfId="31713"/>
    <cellStyle name="Comma 20 3 4" xfId="25659"/>
    <cellStyle name="Comma 20 4" xfId="12880"/>
    <cellStyle name="Comma 20 4 2" xfId="27245"/>
    <cellStyle name="Comma 20 5" xfId="23898"/>
    <cellStyle name="Comma 20 5 2" xfId="33934"/>
    <cellStyle name="Comma 20 6" xfId="25078"/>
    <cellStyle name="Comma 200" xfId="8005"/>
    <cellStyle name="Comma 200 2" xfId="10513"/>
    <cellStyle name="Comma 200 2 2" xfId="15081"/>
    <cellStyle name="Comma 200 2 2 2" xfId="22614"/>
    <cellStyle name="Comma 200 2 2 2 2" xfId="32650"/>
    <cellStyle name="Comma 200 2 2 3" xfId="29142"/>
    <cellStyle name="Comma 200 2 3" xfId="21428"/>
    <cellStyle name="Comma 200 2 3 2" xfId="31473"/>
    <cellStyle name="Comma 200 2 4" xfId="26637"/>
    <cellStyle name="Comma 200 3" xfId="9844"/>
    <cellStyle name="Comma 200 3 2" xfId="14448"/>
    <cellStyle name="Comma 200 3 2 2" xfId="28509"/>
    <cellStyle name="Comma 200 3 3" xfId="22018"/>
    <cellStyle name="Comma 200 3 3 2" xfId="32057"/>
    <cellStyle name="Comma 200 3 4" xfId="26004"/>
    <cellStyle name="Comma 200 4" xfId="12881"/>
    <cellStyle name="Comma 200 4 2" xfId="27246"/>
    <cellStyle name="Comma 200 5" xfId="24225"/>
    <cellStyle name="Comma 200 5 2" xfId="34261"/>
    <cellStyle name="Comma 200 6" xfId="25079"/>
    <cellStyle name="Comma 201" xfId="8006"/>
    <cellStyle name="Comma 201 2" xfId="10515"/>
    <cellStyle name="Comma 201 2 2" xfId="15083"/>
    <cellStyle name="Comma 201 2 2 2" xfId="22616"/>
    <cellStyle name="Comma 201 2 2 2 2" xfId="32652"/>
    <cellStyle name="Comma 201 2 2 3" xfId="29144"/>
    <cellStyle name="Comma 201 2 3" xfId="21430"/>
    <cellStyle name="Comma 201 2 3 2" xfId="31475"/>
    <cellStyle name="Comma 201 2 4" xfId="26639"/>
    <cellStyle name="Comma 201 3" xfId="9846"/>
    <cellStyle name="Comma 201 3 2" xfId="14450"/>
    <cellStyle name="Comma 201 3 2 2" xfId="28511"/>
    <cellStyle name="Comma 201 3 3" xfId="22020"/>
    <cellStyle name="Comma 201 3 3 2" xfId="32059"/>
    <cellStyle name="Comma 201 3 4" xfId="26006"/>
    <cellStyle name="Comma 201 4" xfId="12882"/>
    <cellStyle name="Comma 201 4 2" xfId="27247"/>
    <cellStyle name="Comma 201 5" xfId="24227"/>
    <cellStyle name="Comma 201 5 2" xfId="34263"/>
    <cellStyle name="Comma 201 6" xfId="25080"/>
    <cellStyle name="Comma 202" xfId="8007"/>
    <cellStyle name="Comma 202 2" xfId="10517"/>
    <cellStyle name="Comma 202 2 2" xfId="15085"/>
    <cellStyle name="Comma 202 2 2 2" xfId="22618"/>
    <cellStyle name="Comma 202 2 2 2 2" xfId="32654"/>
    <cellStyle name="Comma 202 2 2 3" xfId="29146"/>
    <cellStyle name="Comma 202 2 3" xfId="21432"/>
    <cellStyle name="Comma 202 2 3 2" xfId="31477"/>
    <cellStyle name="Comma 202 2 4" xfId="26641"/>
    <cellStyle name="Comma 202 3" xfId="9848"/>
    <cellStyle name="Comma 202 3 2" xfId="14452"/>
    <cellStyle name="Comma 202 3 2 2" xfId="28513"/>
    <cellStyle name="Comma 202 3 3" xfId="22022"/>
    <cellStyle name="Comma 202 3 3 2" xfId="32061"/>
    <cellStyle name="Comma 202 3 4" xfId="26008"/>
    <cellStyle name="Comma 202 4" xfId="12883"/>
    <cellStyle name="Comma 202 4 2" xfId="27248"/>
    <cellStyle name="Comma 202 5" xfId="24229"/>
    <cellStyle name="Comma 202 5 2" xfId="34265"/>
    <cellStyle name="Comma 202 6" xfId="25081"/>
    <cellStyle name="Comma 203" xfId="8008"/>
    <cellStyle name="Comma 203 2" xfId="10519"/>
    <cellStyle name="Comma 203 2 2" xfId="15087"/>
    <cellStyle name="Comma 203 2 2 2" xfId="22620"/>
    <cellStyle name="Comma 203 2 2 2 2" xfId="32656"/>
    <cellStyle name="Comma 203 2 2 3" xfId="29148"/>
    <cellStyle name="Comma 203 2 3" xfId="21434"/>
    <cellStyle name="Comma 203 2 3 2" xfId="31479"/>
    <cellStyle name="Comma 203 2 4" xfId="26643"/>
    <cellStyle name="Comma 203 3" xfId="9850"/>
    <cellStyle name="Comma 203 3 2" xfId="14454"/>
    <cellStyle name="Comma 203 3 2 2" xfId="28515"/>
    <cellStyle name="Comma 203 3 3" xfId="22024"/>
    <cellStyle name="Comma 203 3 3 2" xfId="32063"/>
    <cellStyle name="Comma 203 3 4" xfId="26010"/>
    <cellStyle name="Comma 203 4" xfId="12884"/>
    <cellStyle name="Comma 203 4 2" xfId="27249"/>
    <cellStyle name="Comma 203 5" xfId="24231"/>
    <cellStyle name="Comma 203 5 2" xfId="34267"/>
    <cellStyle name="Comma 203 6" xfId="25082"/>
    <cellStyle name="Comma 204" xfId="8009"/>
    <cellStyle name="Comma 204 2" xfId="10521"/>
    <cellStyle name="Comma 204 2 2" xfId="15089"/>
    <cellStyle name="Comma 204 2 2 2" xfId="22622"/>
    <cellStyle name="Comma 204 2 2 2 2" xfId="32658"/>
    <cellStyle name="Comma 204 2 2 3" xfId="29150"/>
    <cellStyle name="Comma 204 2 3" xfId="21436"/>
    <cellStyle name="Comma 204 2 3 2" xfId="31481"/>
    <cellStyle name="Comma 204 2 4" xfId="26645"/>
    <cellStyle name="Comma 204 3" xfId="9852"/>
    <cellStyle name="Comma 204 3 2" xfId="14456"/>
    <cellStyle name="Comma 204 3 2 2" xfId="28517"/>
    <cellStyle name="Comma 204 3 3" xfId="22026"/>
    <cellStyle name="Comma 204 3 3 2" xfId="32065"/>
    <cellStyle name="Comma 204 3 4" xfId="26012"/>
    <cellStyle name="Comma 204 4" xfId="12885"/>
    <cellStyle name="Comma 204 4 2" xfId="27250"/>
    <cellStyle name="Comma 204 5" xfId="24233"/>
    <cellStyle name="Comma 204 5 2" xfId="34269"/>
    <cellStyle name="Comma 204 6" xfId="25083"/>
    <cellStyle name="Comma 205" xfId="8010"/>
    <cellStyle name="Comma 205 2" xfId="10523"/>
    <cellStyle name="Comma 205 2 2" xfId="15091"/>
    <cellStyle name="Comma 205 2 2 2" xfId="22624"/>
    <cellStyle name="Comma 205 2 2 2 2" xfId="32660"/>
    <cellStyle name="Comma 205 2 2 3" xfId="29152"/>
    <cellStyle name="Comma 205 2 3" xfId="21438"/>
    <cellStyle name="Comma 205 2 3 2" xfId="31483"/>
    <cellStyle name="Comma 205 2 4" xfId="26647"/>
    <cellStyle name="Comma 205 3" xfId="9854"/>
    <cellStyle name="Comma 205 3 2" xfId="14458"/>
    <cellStyle name="Comma 205 3 2 2" xfId="28519"/>
    <cellStyle name="Comma 205 3 3" xfId="22028"/>
    <cellStyle name="Comma 205 3 3 2" xfId="32067"/>
    <cellStyle name="Comma 205 3 4" xfId="26014"/>
    <cellStyle name="Comma 205 4" xfId="12886"/>
    <cellStyle name="Comma 205 4 2" xfId="27251"/>
    <cellStyle name="Comma 205 5" xfId="24235"/>
    <cellStyle name="Comma 205 5 2" xfId="34271"/>
    <cellStyle name="Comma 205 6" xfId="25084"/>
    <cellStyle name="Comma 206" xfId="8011"/>
    <cellStyle name="Comma 206 2" xfId="10527"/>
    <cellStyle name="Comma 206 2 2" xfId="15095"/>
    <cellStyle name="Comma 206 2 2 2" xfId="22628"/>
    <cellStyle name="Comma 206 2 2 2 2" xfId="32664"/>
    <cellStyle name="Comma 206 2 2 3" xfId="29156"/>
    <cellStyle name="Comma 206 2 3" xfId="21442"/>
    <cellStyle name="Comma 206 2 3 2" xfId="31487"/>
    <cellStyle name="Comma 206 2 4" xfId="26651"/>
    <cellStyle name="Comma 206 3" xfId="9858"/>
    <cellStyle name="Comma 206 3 2" xfId="14462"/>
    <cellStyle name="Comma 206 3 2 2" xfId="28523"/>
    <cellStyle name="Comma 206 3 3" xfId="22032"/>
    <cellStyle name="Comma 206 3 3 2" xfId="32071"/>
    <cellStyle name="Comma 206 3 4" xfId="26018"/>
    <cellStyle name="Comma 206 4" xfId="12887"/>
    <cellStyle name="Comma 206 4 2" xfId="27252"/>
    <cellStyle name="Comma 206 5" xfId="24239"/>
    <cellStyle name="Comma 206 5 2" xfId="34275"/>
    <cellStyle name="Comma 206 6" xfId="25085"/>
    <cellStyle name="Comma 207" xfId="8012"/>
    <cellStyle name="Comma 207 2" xfId="10529"/>
    <cellStyle name="Comma 207 2 2" xfId="15097"/>
    <cellStyle name="Comma 207 2 2 2" xfId="22630"/>
    <cellStyle name="Comma 207 2 2 2 2" xfId="32666"/>
    <cellStyle name="Comma 207 2 2 3" xfId="29158"/>
    <cellStyle name="Comma 207 2 3" xfId="21444"/>
    <cellStyle name="Comma 207 2 3 2" xfId="31489"/>
    <cellStyle name="Comma 207 2 4" xfId="26653"/>
    <cellStyle name="Comma 207 3" xfId="9860"/>
    <cellStyle name="Comma 207 3 2" xfId="14464"/>
    <cellStyle name="Comma 207 3 2 2" xfId="28525"/>
    <cellStyle name="Comma 207 3 3" xfId="22034"/>
    <cellStyle name="Comma 207 3 3 2" xfId="32073"/>
    <cellStyle name="Comma 207 3 4" xfId="26020"/>
    <cellStyle name="Comma 207 4" xfId="12888"/>
    <cellStyle name="Comma 207 4 2" xfId="27253"/>
    <cellStyle name="Comma 207 5" xfId="24241"/>
    <cellStyle name="Comma 207 5 2" xfId="34277"/>
    <cellStyle name="Comma 207 6" xfId="25086"/>
    <cellStyle name="Comma 208" xfId="8013"/>
    <cellStyle name="Comma 208 2" xfId="10531"/>
    <cellStyle name="Comma 208 2 2" xfId="15099"/>
    <cellStyle name="Comma 208 2 2 2" xfId="22632"/>
    <cellStyle name="Comma 208 2 2 2 2" xfId="32668"/>
    <cellStyle name="Comma 208 2 2 3" xfId="29160"/>
    <cellStyle name="Comma 208 2 3" xfId="21446"/>
    <cellStyle name="Comma 208 2 3 2" xfId="31491"/>
    <cellStyle name="Comma 208 2 4" xfId="26655"/>
    <cellStyle name="Comma 208 3" xfId="9862"/>
    <cellStyle name="Comma 208 3 2" xfId="14466"/>
    <cellStyle name="Comma 208 3 2 2" xfId="28527"/>
    <cellStyle name="Comma 208 3 3" xfId="22036"/>
    <cellStyle name="Comma 208 3 3 2" xfId="32075"/>
    <cellStyle name="Comma 208 3 4" xfId="26022"/>
    <cellStyle name="Comma 208 4" xfId="12889"/>
    <cellStyle name="Comma 208 4 2" xfId="27254"/>
    <cellStyle name="Comma 208 5" xfId="24243"/>
    <cellStyle name="Comma 208 5 2" xfId="34279"/>
    <cellStyle name="Comma 208 6" xfId="25087"/>
    <cellStyle name="Comma 209" xfId="8014"/>
    <cellStyle name="Comma 209 2" xfId="10533"/>
    <cellStyle name="Comma 209 2 2" xfId="15101"/>
    <cellStyle name="Comma 209 2 2 2" xfId="22634"/>
    <cellStyle name="Comma 209 2 2 2 2" xfId="32670"/>
    <cellStyle name="Comma 209 2 2 3" xfId="29162"/>
    <cellStyle name="Comma 209 2 3" xfId="21448"/>
    <cellStyle name="Comma 209 2 3 2" xfId="31493"/>
    <cellStyle name="Comma 209 2 4" xfId="26657"/>
    <cellStyle name="Comma 209 3" xfId="9864"/>
    <cellStyle name="Comma 209 3 2" xfId="14468"/>
    <cellStyle name="Comma 209 3 2 2" xfId="28529"/>
    <cellStyle name="Comma 209 3 3" xfId="22038"/>
    <cellStyle name="Comma 209 3 3 2" xfId="32077"/>
    <cellStyle name="Comma 209 3 4" xfId="26024"/>
    <cellStyle name="Comma 209 4" xfId="12890"/>
    <cellStyle name="Comma 209 4 2" xfId="27255"/>
    <cellStyle name="Comma 209 5" xfId="24245"/>
    <cellStyle name="Comma 209 5 2" xfId="34281"/>
    <cellStyle name="Comma 209 6" xfId="25088"/>
    <cellStyle name="Comma 21" xfId="8015"/>
    <cellStyle name="Comma 21 2" xfId="10170"/>
    <cellStyle name="Comma 21 2 2" xfId="14738"/>
    <cellStyle name="Comma 21 2 2 2" xfId="22271"/>
    <cellStyle name="Comma 21 2 2 2 2" xfId="32308"/>
    <cellStyle name="Comma 21 2 2 3" xfId="28799"/>
    <cellStyle name="Comma 21 2 3" xfId="21085"/>
    <cellStyle name="Comma 21 2 3 2" xfId="31131"/>
    <cellStyle name="Comma 21 2 4" xfId="26294"/>
    <cellStyle name="Comma 21 3" xfId="9501"/>
    <cellStyle name="Comma 21 3 2" xfId="14105"/>
    <cellStyle name="Comma 21 3 2 2" xfId="28166"/>
    <cellStyle name="Comma 21 3 3" xfId="21675"/>
    <cellStyle name="Comma 21 3 3 2" xfId="31715"/>
    <cellStyle name="Comma 21 3 4" xfId="25661"/>
    <cellStyle name="Comma 21 4" xfId="12891"/>
    <cellStyle name="Comma 21 4 2" xfId="27256"/>
    <cellStyle name="Comma 21 5" xfId="23900"/>
    <cellStyle name="Comma 21 5 2" xfId="33936"/>
    <cellStyle name="Comma 21 6" xfId="25089"/>
    <cellStyle name="Comma 210" xfId="8016"/>
    <cellStyle name="Comma 210 2" xfId="10535"/>
    <cellStyle name="Comma 210 2 2" xfId="15103"/>
    <cellStyle name="Comma 210 2 2 2" xfId="22636"/>
    <cellStyle name="Comma 210 2 2 2 2" xfId="32672"/>
    <cellStyle name="Comma 210 2 2 3" xfId="29164"/>
    <cellStyle name="Comma 210 2 3" xfId="21450"/>
    <cellStyle name="Comma 210 2 3 2" xfId="31495"/>
    <cellStyle name="Comma 210 2 4" xfId="26659"/>
    <cellStyle name="Comma 210 3" xfId="9866"/>
    <cellStyle name="Comma 210 3 2" xfId="14470"/>
    <cellStyle name="Comma 210 3 2 2" xfId="28531"/>
    <cellStyle name="Comma 210 3 3" xfId="22040"/>
    <cellStyle name="Comma 210 3 3 2" xfId="32079"/>
    <cellStyle name="Comma 210 3 4" xfId="26026"/>
    <cellStyle name="Comma 210 4" xfId="12892"/>
    <cellStyle name="Comma 210 4 2" xfId="27257"/>
    <cellStyle name="Comma 210 5" xfId="24247"/>
    <cellStyle name="Comma 210 5 2" xfId="34283"/>
    <cellStyle name="Comma 210 6" xfId="25090"/>
    <cellStyle name="Comma 211" xfId="8017"/>
    <cellStyle name="Comma 211 2" xfId="10537"/>
    <cellStyle name="Comma 211 2 2" xfId="15105"/>
    <cellStyle name="Comma 211 2 2 2" xfId="22638"/>
    <cellStyle name="Comma 211 2 2 2 2" xfId="32674"/>
    <cellStyle name="Comma 211 2 2 3" xfId="29166"/>
    <cellStyle name="Comma 211 2 3" xfId="21452"/>
    <cellStyle name="Comma 211 2 3 2" xfId="31497"/>
    <cellStyle name="Comma 211 2 4" xfId="26661"/>
    <cellStyle name="Comma 211 3" xfId="9868"/>
    <cellStyle name="Comma 211 3 2" xfId="14472"/>
    <cellStyle name="Comma 211 3 2 2" xfId="28533"/>
    <cellStyle name="Comma 211 3 3" xfId="22042"/>
    <cellStyle name="Comma 211 3 3 2" xfId="32081"/>
    <cellStyle name="Comma 211 3 4" xfId="26028"/>
    <cellStyle name="Comma 211 4" xfId="12893"/>
    <cellStyle name="Comma 211 4 2" xfId="27258"/>
    <cellStyle name="Comma 211 5" xfId="24249"/>
    <cellStyle name="Comma 211 5 2" xfId="34285"/>
    <cellStyle name="Comma 211 6" xfId="25091"/>
    <cellStyle name="Comma 212" xfId="8018"/>
    <cellStyle name="Comma 212 2" xfId="10539"/>
    <cellStyle name="Comma 212 2 2" xfId="15107"/>
    <cellStyle name="Comma 212 2 2 2" xfId="22640"/>
    <cellStyle name="Comma 212 2 2 2 2" xfId="32676"/>
    <cellStyle name="Comma 212 2 2 3" xfId="29168"/>
    <cellStyle name="Comma 212 2 3" xfId="21454"/>
    <cellStyle name="Comma 212 2 3 2" xfId="31499"/>
    <cellStyle name="Comma 212 2 4" xfId="26663"/>
    <cellStyle name="Comma 212 3" xfId="9870"/>
    <cellStyle name="Comma 212 3 2" xfId="14474"/>
    <cellStyle name="Comma 212 3 2 2" xfId="28535"/>
    <cellStyle name="Comma 212 3 3" xfId="22044"/>
    <cellStyle name="Comma 212 3 3 2" xfId="32083"/>
    <cellStyle name="Comma 212 3 4" xfId="26030"/>
    <cellStyle name="Comma 212 4" xfId="12894"/>
    <cellStyle name="Comma 212 4 2" xfId="27259"/>
    <cellStyle name="Comma 212 5" xfId="24251"/>
    <cellStyle name="Comma 212 5 2" xfId="34287"/>
    <cellStyle name="Comma 212 6" xfId="25092"/>
    <cellStyle name="Comma 213" xfId="8019"/>
    <cellStyle name="Comma 213 2" xfId="10541"/>
    <cellStyle name="Comma 213 2 2" xfId="15109"/>
    <cellStyle name="Comma 213 2 2 2" xfId="22642"/>
    <cellStyle name="Comma 213 2 2 2 2" xfId="32678"/>
    <cellStyle name="Comma 213 2 2 3" xfId="29170"/>
    <cellStyle name="Comma 213 2 3" xfId="21456"/>
    <cellStyle name="Comma 213 2 3 2" xfId="31501"/>
    <cellStyle name="Comma 213 2 4" xfId="26665"/>
    <cellStyle name="Comma 213 3" xfId="9872"/>
    <cellStyle name="Comma 213 3 2" xfId="14476"/>
    <cellStyle name="Comma 213 3 2 2" xfId="28537"/>
    <cellStyle name="Comma 213 3 3" xfId="22046"/>
    <cellStyle name="Comma 213 3 3 2" xfId="32085"/>
    <cellStyle name="Comma 213 3 4" xfId="26032"/>
    <cellStyle name="Comma 213 4" xfId="12895"/>
    <cellStyle name="Comma 213 4 2" xfId="27260"/>
    <cellStyle name="Comma 213 5" xfId="24253"/>
    <cellStyle name="Comma 213 5 2" xfId="34289"/>
    <cellStyle name="Comma 213 6" xfId="25093"/>
    <cellStyle name="Comma 214" xfId="8020"/>
    <cellStyle name="Comma 214 2" xfId="10525"/>
    <cellStyle name="Comma 214 2 2" xfId="15093"/>
    <cellStyle name="Comma 214 2 2 2" xfId="22626"/>
    <cellStyle name="Comma 214 2 2 2 2" xfId="32662"/>
    <cellStyle name="Comma 214 2 2 3" xfId="29154"/>
    <cellStyle name="Comma 214 2 3" xfId="21440"/>
    <cellStyle name="Comma 214 2 3 2" xfId="31485"/>
    <cellStyle name="Comma 214 2 4" xfId="26649"/>
    <cellStyle name="Comma 214 3" xfId="9856"/>
    <cellStyle name="Comma 214 3 2" xfId="14460"/>
    <cellStyle name="Comma 214 3 2 2" xfId="28521"/>
    <cellStyle name="Comma 214 3 3" xfId="22030"/>
    <cellStyle name="Comma 214 3 3 2" xfId="32069"/>
    <cellStyle name="Comma 214 3 4" xfId="26016"/>
    <cellStyle name="Comma 214 4" xfId="12896"/>
    <cellStyle name="Comma 214 4 2" xfId="27261"/>
    <cellStyle name="Comma 214 5" xfId="24237"/>
    <cellStyle name="Comma 214 5 2" xfId="34273"/>
    <cellStyle name="Comma 214 6" xfId="25094"/>
    <cellStyle name="Comma 215" xfId="8021"/>
    <cellStyle name="Comma 215 2" xfId="10543"/>
    <cellStyle name="Comma 215 2 2" xfId="15111"/>
    <cellStyle name="Comma 215 2 2 2" xfId="22644"/>
    <cellStyle name="Comma 215 2 2 2 2" xfId="32680"/>
    <cellStyle name="Comma 215 2 2 3" xfId="29172"/>
    <cellStyle name="Comma 215 2 3" xfId="21458"/>
    <cellStyle name="Comma 215 2 3 2" xfId="31503"/>
    <cellStyle name="Comma 215 2 4" xfId="26667"/>
    <cellStyle name="Comma 215 3" xfId="9874"/>
    <cellStyle name="Comma 215 3 2" xfId="14478"/>
    <cellStyle name="Comma 215 3 2 2" xfId="28539"/>
    <cellStyle name="Comma 215 3 3" xfId="22048"/>
    <cellStyle name="Comma 215 3 3 2" xfId="32087"/>
    <cellStyle name="Comma 215 3 4" xfId="26034"/>
    <cellStyle name="Comma 215 4" xfId="12897"/>
    <cellStyle name="Comma 215 4 2" xfId="27262"/>
    <cellStyle name="Comma 215 5" xfId="24255"/>
    <cellStyle name="Comma 215 5 2" xfId="34291"/>
    <cellStyle name="Comma 215 6" xfId="25095"/>
    <cellStyle name="Comma 216" xfId="8022"/>
    <cellStyle name="Comma 216 2" xfId="10545"/>
    <cellStyle name="Comma 216 2 2" xfId="15113"/>
    <cellStyle name="Comma 216 2 2 2" xfId="22646"/>
    <cellStyle name="Comma 216 2 2 2 2" xfId="32682"/>
    <cellStyle name="Comma 216 2 2 3" xfId="29174"/>
    <cellStyle name="Comma 216 2 3" xfId="21460"/>
    <cellStyle name="Comma 216 2 3 2" xfId="31505"/>
    <cellStyle name="Comma 216 2 4" xfId="26669"/>
    <cellStyle name="Comma 216 3" xfId="9876"/>
    <cellStyle name="Comma 216 3 2" xfId="14480"/>
    <cellStyle name="Comma 216 3 2 2" xfId="28541"/>
    <cellStyle name="Comma 216 3 3" xfId="22050"/>
    <cellStyle name="Comma 216 3 3 2" xfId="32089"/>
    <cellStyle name="Comma 216 3 4" xfId="26036"/>
    <cellStyle name="Comma 216 4" xfId="12898"/>
    <cellStyle name="Comma 216 4 2" xfId="27263"/>
    <cellStyle name="Comma 216 5" xfId="24257"/>
    <cellStyle name="Comma 216 5 2" xfId="34293"/>
    <cellStyle name="Comma 216 6" xfId="25096"/>
    <cellStyle name="Comma 217" xfId="8023"/>
    <cellStyle name="Comma 217 2" xfId="10547"/>
    <cellStyle name="Comma 217 2 2" xfId="15115"/>
    <cellStyle name="Comma 217 2 2 2" xfId="22648"/>
    <cellStyle name="Comma 217 2 2 2 2" xfId="32684"/>
    <cellStyle name="Comma 217 2 2 3" xfId="29176"/>
    <cellStyle name="Comma 217 2 3" xfId="21462"/>
    <cellStyle name="Comma 217 2 3 2" xfId="31507"/>
    <cellStyle name="Comma 217 2 4" xfId="26671"/>
    <cellStyle name="Comma 217 3" xfId="9878"/>
    <cellStyle name="Comma 217 3 2" xfId="14482"/>
    <cellStyle name="Comma 217 3 2 2" xfId="28543"/>
    <cellStyle name="Comma 217 3 3" xfId="22052"/>
    <cellStyle name="Comma 217 3 3 2" xfId="32091"/>
    <cellStyle name="Comma 217 3 4" xfId="26038"/>
    <cellStyle name="Comma 217 4" xfId="12899"/>
    <cellStyle name="Comma 217 4 2" xfId="27264"/>
    <cellStyle name="Comma 217 5" xfId="24259"/>
    <cellStyle name="Comma 217 5 2" xfId="34295"/>
    <cellStyle name="Comma 217 6" xfId="25097"/>
    <cellStyle name="Comma 218" xfId="8024"/>
    <cellStyle name="Comma 218 2" xfId="10549"/>
    <cellStyle name="Comma 218 2 2" xfId="15117"/>
    <cellStyle name="Comma 218 2 2 2" xfId="22650"/>
    <cellStyle name="Comma 218 2 2 2 2" xfId="32686"/>
    <cellStyle name="Comma 218 2 2 3" xfId="29178"/>
    <cellStyle name="Comma 218 2 3" xfId="21464"/>
    <cellStyle name="Comma 218 2 3 2" xfId="31509"/>
    <cellStyle name="Comma 218 2 4" xfId="26673"/>
    <cellStyle name="Comma 218 3" xfId="9880"/>
    <cellStyle name="Comma 218 3 2" xfId="14484"/>
    <cellStyle name="Comma 218 3 2 2" xfId="28545"/>
    <cellStyle name="Comma 218 3 3" xfId="22054"/>
    <cellStyle name="Comma 218 3 3 2" xfId="32093"/>
    <cellStyle name="Comma 218 3 4" xfId="26040"/>
    <cellStyle name="Comma 218 4" xfId="12900"/>
    <cellStyle name="Comma 218 4 2" xfId="27265"/>
    <cellStyle name="Comma 218 5" xfId="24261"/>
    <cellStyle name="Comma 218 5 2" xfId="34297"/>
    <cellStyle name="Comma 218 6" xfId="25098"/>
    <cellStyle name="Comma 219" xfId="8025"/>
    <cellStyle name="Comma 219 2" xfId="10551"/>
    <cellStyle name="Comma 219 2 2" xfId="15119"/>
    <cellStyle name="Comma 219 2 2 2" xfId="22652"/>
    <cellStyle name="Comma 219 2 2 2 2" xfId="32688"/>
    <cellStyle name="Comma 219 2 2 3" xfId="29180"/>
    <cellStyle name="Comma 219 2 3" xfId="21466"/>
    <cellStyle name="Comma 219 2 3 2" xfId="31511"/>
    <cellStyle name="Comma 219 2 4" xfId="26675"/>
    <cellStyle name="Comma 219 3" xfId="9882"/>
    <cellStyle name="Comma 219 3 2" xfId="14486"/>
    <cellStyle name="Comma 219 3 2 2" xfId="28547"/>
    <cellStyle name="Comma 219 3 3" xfId="22056"/>
    <cellStyle name="Comma 219 3 3 2" xfId="32095"/>
    <cellStyle name="Comma 219 3 4" xfId="26042"/>
    <cellStyle name="Comma 219 4" xfId="12901"/>
    <cellStyle name="Comma 219 4 2" xfId="27266"/>
    <cellStyle name="Comma 219 5" xfId="24263"/>
    <cellStyle name="Comma 219 5 2" xfId="34299"/>
    <cellStyle name="Comma 219 6" xfId="25099"/>
    <cellStyle name="Comma 22" xfId="8026"/>
    <cellStyle name="Comma 22 2" xfId="10172"/>
    <cellStyle name="Comma 22 2 2" xfId="14740"/>
    <cellStyle name="Comma 22 2 2 2" xfId="22273"/>
    <cellStyle name="Comma 22 2 2 2 2" xfId="32310"/>
    <cellStyle name="Comma 22 2 2 3" xfId="28801"/>
    <cellStyle name="Comma 22 2 3" xfId="21087"/>
    <cellStyle name="Comma 22 2 3 2" xfId="31133"/>
    <cellStyle name="Comma 22 2 4" xfId="26296"/>
    <cellStyle name="Comma 22 3" xfId="9503"/>
    <cellStyle name="Comma 22 3 2" xfId="14107"/>
    <cellStyle name="Comma 22 3 2 2" xfId="28168"/>
    <cellStyle name="Comma 22 3 3" xfId="21677"/>
    <cellStyle name="Comma 22 3 3 2" xfId="31717"/>
    <cellStyle name="Comma 22 3 4" xfId="25663"/>
    <cellStyle name="Comma 22 4" xfId="12902"/>
    <cellStyle name="Comma 22 4 2" xfId="27267"/>
    <cellStyle name="Comma 22 5" xfId="23902"/>
    <cellStyle name="Comma 22 5 2" xfId="33938"/>
    <cellStyle name="Comma 22 6" xfId="25100"/>
    <cellStyle name="Comma 220" xfId="8027"/>
    <cellStyle name="Comma 220 2" xfId="10553"/>
    <cellStyle name="Comma 220 2 2" xfId="15121"/>
    <cellStyle name="Comma 220 2 2 2" xfId="22654"/>
    <cellStyle name="Comma 220 2 2 2 2" xfId="32690"/>
    <cellStyle name="Comma 220 2 2 3" xfId="29182"/>
    <cellStyle name="Comma 220 2 3" xfId="21468"/>
    <cellStyle name="Comma 220 2 3 2" xfId="31513"/>
    <cellStyle name="Comma 220 2 4" xfId="26677"/>
    <cellStyle name="Comma 220 3" xfId="9884"/>
    <cellStyle name="Comma 220 3 2" xfId="14488"/>
    <cellStyle name="Comma 220 3 2 2" xfId="28549"/>
    <cellStyle name="Comma 220 3 3" xfId="22058"/>
    <cellStyle name="Comma 220 3 3 2" xfId="32097"/>
    <cellStyle name="Comma 220 3 4" xfId="26044"/>
    <cellStyle name="Comma 220 4" xfId="12903"/>
    <cellStyle name="Comma 220 4 2" xfId="27268"/>
    <cellStyle name="Comma 220 5" xfId="24265"/>
    <cellStyle name="Comma 220 5 2" xfId="34301"/>
    <cellStyle name="Comma 220 6" xfId="25101"/>
    <cellStyle name="Comma 221" xfId="8028"/>
    <cellStyle name="Comma 221 2" xfId="10555"/>
    <cellStyle name="Comma 221 2 2" xfId="15123"/>
    <cellStyle name="Comma 221 2 2 2" xfId="22656"/>
    <cellStyle name="Comma 221 2 2 2 2" xfId="32692"/>
    <cellStyle name="Comma 221 2 2 3" xfId="29184"/>
    <cellStyle name="Comma 221 2 3" xfId="21470"/>
    <cellStyle name="Comma 221 2 3 2" xfId="31515"/>
    <cellStyle name="Comma 221 2 4" xfId="26679"/>
    <cellStyle name="Comma 221 3" xfId="9886"/>
    <cellStyle name="Comma 221 3 2" xfId="14490"/>
    <cellStyle name="Comma 221 3 2 2" xfId="28551"/>
    <cellStyle name="Comma 221 3 3" xfId="22060"/>
    <cellStyle name="Comma 221 3 3 2" xfId="32099"/>
    <cellStyle name="Comma 221 3 4" xfId="26046"/>
    <cellStyle name="Comma 221 4" xfId="12904"/>
    <cellStyle name="Comma 221 4 2" xfId="27269"/>
    <cellStyle name="Comma 221 5" xfId="24267"/>
    <cellStyle name="Comma 221 5 2" xfId="34303"/>
    <cellStyle name="Comma 221 6" xfId="25102"/>
    <cellStyle name="Comma 222" xfId="8029"/>
    <cellStyle name="Comma 222 2" xfId="10557"/>
    <cellStyle name="Comma 222 2 2" xfId="15125"/>
    <cellStyle name="Comma 222 2 2 2" xfId="22658"/>
    <cellStyle name="Comma 222 2 2 2 2" xfId="32694"/>
    <cellStyle name="Comma 222 2 2 3" xfId="29186"/>
    <cellStyle name="Comma 222 2 3" xfId="21472"/>
    <cellStyle name="Comma 222 2 3 2" xfId="31517"/>
    <cellStyle name="Comma 222 2 4" xfId="26681"/>
    <cellStyle name="Comma 222 3" xfId="9888"/>
    <cellStyle name="Comma 222 3 2" xfId="14492"/>
    <cellStyle name="Comma 222 3 2 2" xfId="28553"/>
    <cellStyle name="Comma 222 3 3" xfId="22062"/>
    <cellStyle name="Comma 222 3 3 2" xfId="32101"/>
    <cellStyle name="Comma 222 3 4" xfId="26048"/>
    <cellStyle name="Comma 222 4" xfId="12905"/>
    <cellStyle name="Comma 222 4 2" xfId="27270"/>
    <cellStyle name="Comma 222 5" xfId="24269"/>
    <cellStyle name="Comma 222 5 2" xfId="34305"/>
    <cellStyle name="Comma 222 6" xfId="25103"/>
    <cellStyle name="Comma 223" xfId="8030"/>
    <cellStyle name="Comma 223 2" xfId="10559"/>
    <cellStyle name="Comma 223 2 2" xfId="15127"/>
    <cellStyle name="Comma 223 2 2 2" xfId="22660"/>
    <cellStyle name="Comma 223 2 2 2 2" xfId="32696"/>
    <cellStyle name="Comma 223 2 2 3" xfId="29188"/>
    <cellStyle name="Comma 223 2 3" xfId="21474"/>
    <cellStyle name="Comma 223 2 3 2" xfId="31519"/>
    <cellStyle name="Comma 223 2 4" xfId="26683"/>
    <cellStyle name="Comma 223 3" xfId="9890"/>
    <cellStyle name="Comma 223 3 2" xfId="14494"/>
    <cellStyle name="Comma 223 3 2 2" xfId="28555"/>
    <cellStyle name="Comma 223 3 3" xfId="22064"/>
    <cellStyle name="Comma 223 3 3 2" xfId="32103"/>
    <cellStyle name="Comma 223 3 4" xfId="26050"/>
    <cellStyle name="Comma 223 4" xfId="12906"/>
    <cellStyle name="Comma 223 4 2" xfId="27271"/>
    <cellStyle name="Comma 223 5" xfId="24271"/>
    <cellStyle name="Comma 223 5 2" xfId="34307"/>
    <cellStyle name="Comma 223 6" xfId="25104"/>
    <cellStyle name="Comma 224" xfId="8031"/>
    <cellStyle name="Comma 224 2" xfId="10314"/>
    <cellStyle name="Comma 224 2 2" xfId="14882"/>
    <cellStyle name="Comma 224 2 2 2" xfId="22415"/>
    <cellStyle name="Comma 224 2 2 2 2" xfId="32451"/>
    <cellStyle name="Comma 224 2 2 3" xfId="28943"/>
    <cellStyle name="Comma 224 2 3" xfId="21229"/>
    <cellStyle name="Comma 224 2 3 2" xfId="31274"/>
    <cellStyle name="Comma 224 2 4" xfId="26438"/>
    <cellStyle name="Comma 224 3" xfId="9645"/>
    <cellStyle name="Comma 224 3 2" xfId="14249"/>
    <cellStyle name="Comma 224 3 2 2" xfId="28310"/>
    <cellStyle name="Comma 224 3 3" xfId="21819"/>
    <cellStyle name="Comma 224 3 3 2" xfId="31858"/>
    <cellStyle name="Comma 224 3 4" xfId="25805"/>
    <cellStyle name="Comma 224 4" xfId="12907"/>
    <cellStyle name="Comma 224 4 2" xfId="27272"/>
    <cellStyle name="Comma 224 5" xfId="24025"/>
    <cellStyle name="Comma 224 5 2" xfId="34061"/>
    <cellStyle name="Comma 224 6" xfId="25105"/>
    <cellStyle name="Comma 225" xfId="8032"/>
    <cellStyle name="Comma 225 2" xfId="10561"/>
    <cellStyle name="Comma 225 2 2" xfId="15129"/>
    <cellStyle name="Comma 225 2 2 2" xfId="22662"/>
    <cellStyle name="Comma 225 2 2 2 2" xfId="32698"/>
    <cellStyle name="Comma 225 2 2 3" xfId="29190"/>
    <cellStyle name="Comma 225 2 3" xfId="21476"/>
    <cellStyle name="Comma 225 2 3 2" xfId="31521"/>
    <cellStyle name="Comma 225 2 4" xfId="26685"/>
    <cellStyle name="Comma 225 3" xfId="9892"/>
    <cellStyle name="Comma 225 3 2" xfId="14496"/>
    <cellStyle name="Comma 225 3 2 2" xfId="28557"/>
    <cellStyle name="Comma 225 3 3" xfId="22066"/>
    <cellStyle name="Comma 225 3 3 2" xfId="32105"/>
    <cellStyle name="Comma 225 3 4" xfId="26052"/>
    <cellStyle name="Comma 225 4" xfId="12908"/>
    <cellStyle name="Comma 225 4 2" xfId="27273"/>
    <cellStyle name="Comma 225 5" xfId="24273"/>
    <cellStyle name="Comma 225 5 2" xfId="34309"/>
    <cellStyle name="Comma 225 6" xfId="25106"/>
    <cellStyle name="Comma 226" xfId="8033"/>
    <cellStyle name="Comma 226 2" xfId="10563"/>
    <cellStyle name="Comma 226 2 2" xfId="15131"/>
    <cellStyle name="Comma 226 2 2 2" xfId="22664"/>
    <cellStyle name="Comma 226 2 2 2 2" xfId="32700"/>
    <cellStyle name="Comma 226 2 2 3" xfId="29192"/>
    <cellStyle name="Comma 226 2 3" xfId="21478"/>
    <cellStyle name="Comma 226 2 3 2" xfId="31523"/>
    <cellStyle name="Comma 226 2 4" xfId="26687"/>
    <cellStyle name="Comma 226 3" xfId="9894"/>
    <cellStyle name="Comma 226 3 2" xfId="14498"/>
    <cellStyle name="Comma 226 3 2 2" xfId="28559"/>
    <cellStyle name="Comma 226 3 3" xfId="22068"/>
    <cellStyle name="Comma 226 3 3 2" xfId="32107"/>
    <cellStyle name="Comma 226 3 4" xfId="26054"/>
    <cellStyle name="Comma 226 4" xfId="12909"/>
    <cellStyle name="Comma 226 4 2" xfId="27274"/>
    <cellStyle name="Comma 226 5" xfId="24275"/>
    <cellStyle name="Comma 226 5 2" xfId="34311"/>
    <cellStyle name="Comma 226 6" xfId="25107"/>
    <cellStyle name="Comma 227" xfId="8034"/>
    <cellStyle name="Comma 227 2" xfId="10565"/>
    <cellStyle name="Comma 227 2 2" xfId="15133"/>
    <cellStyle name="Comma 227 2 2 2" xfId="22666"/>
    <cellStyle name="Comma 227 2 2 2 2" xfId="32702"/>
    <cellStyle name="Comma 227 2 2 3" xfId="29194"/>
    <cellStyle name="Comma 227 2 3" xfId="21480"/>
    <cellStyle name="Comma 227 2 3 2" xfId="31525"/>
    <cellStyle name="Comma 227 2 4" xfId="26689"/>
    <cellStyle name="Comma 227 3" xfId="9896"/>
    <cellStyle name="Comma 227 3 2" xfId="14500"/>
    <cellStyle name="Comma 227 3 2 2" xfId="28561"/>
    <cellStyle name="Comma 227 3 3" xfId="22070"/>
    <cellStyle name="Comma 227 3 3 2" xfId="32109"/>
    <cellStyle name="Comma 227 3 4" xfId="26056"/>
    <cellStyle name="Comma 227 4" xfId="12910"/>
    <cellStyle name="Comma 227 4 2" xfId="27275"/>
    <cellStyle name="Comma 227 5" xfId="24277"/>
    <cellStyle name="Comma 227 5 2" xfId="34313"/>
    <cellStyle name="Comma 227 6" xfId="25108"/>
    <cellStyle name="Comma 228" xfId="8035"/>
    <cellStyle name="Comma 228 2" xfId="10567"/>
    <cellStyle name="Comma 228 2 2" xfId="15135"/>
    <cellStyle name="Comma 228 2 2 2" xfId="22668"/>
    <cellStyle name="Comma 228 2 2 2 2" xfId="32704"/>
    <cellStyle name="Comma 228 2 2 3" xfId="29196"/>
    <cellStyle name="Comma 228 2 3" xfId="21482"/>
    <cellStyle name="Comma 228 2 3 2" xfId="31527"/>
    <cellStyle name="Comma 228 2 4" xfId="26691"/>
    <cellStyle name="Comma 228 3" xfId="9898"/>
    <cellStyle name="Comma 228 3 2" xfId="14502"/>
    <cellStyle name="Comma 228 3 2 2" xfId="28563"/>
    <cellStyle name="Comma 228 3 3" xfId="22072"/>
    <cellStyle name="Comma 228 3 3 2" xfId="32111"/>
    <cellStyle name="Comma 228 3 4" xfId="26058"/>
    <cellStyle name="Comma 228 4" xfId="12911"/>
    <cellStyle name="Comma 228 4 2" xfId="27276"/>
    <cellStyle name="Comma 228 5" xfId="24279"/>
    <cellStyle name="Comma 228 5 2" xfId="34315"/>
    <cellStyle name="Comma 228 6" xfId="25109"/>
    <cellStyle name="Comma 229" xfId="8036"/>
    <cellStyle name="Comma 229 2" xfId="10569"/>
    <cellStyle name="Comma 229 2 2" xfId="15137"/>
    <cellStyle name="Comma 229 2 2 2" xfId="22670"/>
    <cellStyle name="Comma 229 2 2 2 2" xfId="32706"/>
    <cellStyle name="Comma 229 2 2 3" xfId="29198"/>
    <cellStyle name="Comma 229 2 3" xfId="21484"/>
    <cellStyle name="Comma 229 2 3 2" xfId="31529"/>
    <cellStyle name="Comma 229 2 4" xfId="26693"/>
    <cellStyle name="Comma 229 3" xfId="9900"/>
    <cellStyle name="Comma 229 3 2" xfId="14504"/>
    <cellStyle name="Comma 229 3 2 2" xfId="28565"/>
    <cellStyle name="Comma 229 3 3" xfId="22074"/>
    <cellStyle name="Comma 229 3 3 2" xfId="32113"/>
    <cellStyle name="Comma 229 3 4" xfId="26060"/>
    <cellStyle name="Comma 229 4" xfId="12912"/>
    <cellStyle name="Comma 229 4 2" xfId="27277"/>
    <cellStyle name="Comma 229 5" xfId="24281"/>
    <cellStyle name="Comma 229 5 2" xfId="34317"/>
    <cellStyle name="Comma 229 6" xfId="25110"/>
    <cellStyle name="Comma 23" xfId="8037"/>
    <cellStyle name="Comma 23 2" xfId="10174"/>
    <cellStyle name="Comma 23 2 2" xfId="14742"/>
    <cellStyle name="Comma 23 2 2 2" xfId="22275"/>
    <cellStyle name="Comma 23 2 2 2 2" xfId="32312"/>
    <cellStyle name="Comma 23 2 2 3" xfId="28803"/>
    <cellStyle name="Comma 23 2 3" xfId="21089"/>
    <cellStyle name="Comma 23 2 3 2" xfId="31135"/>
    <cellStyle name="Comma 23 2 4" xfId="26298"/>
    <cellStyle name="Comma 23 3" xfId="9505"/>
    <cellStyle name="Comma 23 3 2" xfId="14109"/>
    <cellStyle name="Comma 23 3 2 2" xfId="28170"/>
    <cellStyle name="Comma 23 3 3" xfId="21679"/>
    <cellStyle name="Comma 23 3 3 2" xfId="31719"/>
    <cellStyle name="Comma 23 3 4" xfId="25665"/>
    <cellStyle name="Comma 23 4" xfId="12913"/>
    <cellStyle name="Comma 23 4 2" xfId="27278"/>
    <cellStyle name="Comma 23 5" xfId="23904"/>
    <cellStyle name="Comma 23 5 2" xfId="33940"/>
    <cellStyle name="Comma 23 6" xfId="24794"/>
    <cellStyle name="Comma 23 6 2" xfId="34619"/>
    <cellStyle name="Comma 23 7" xfId="25111"/>
    <cellStyle name="Comma 230" xfId="8038"/>
    <cellStyle name="Comma 230 2" xfId="10571"/>
    <cellStyle name="Comma 230 2 2" xfId="15139"/>
    <cellStyle name="Comma 230 2 2 2" xfId="22672"/>
    <cellStyle name="Comma 230 2 2 2 2" xfId="32708"/>
    <cellStyle name="Comma 230 2 2 3" xfId="29200"/>
    <cellStyle name="Comma 230 2 3" xfId="21486"/>
    <cellStyle name="Comma 230 2 3 2" xfId="31531"/>
    <cellStyle name="Comma 230 2 4" xfId="26695"/>
    <cellStyle name="Comma 230 3" xfId="9902"/>
    <cellStyle name="Comma 230 3 2" xfId="14506"/>
    <cellStyle name="Comma 230 3 2 2" xfId="28567"/>
    <cellStyle name="Comma 230 3 3" xfId="22076"/>
    <cellStyle name="Comma 230 3 3 2" xfId="32115"/>
    <cellStyle name="Comma 230 3 4" xfId="26062"/>
    <cellStyle name="Comma 230 4" xfId="12914"/>
    <cellStyle name="Comma 230 4 2" xfId="27279"/>
    <cellStyle name="Comma 230 5" xfId="24283"/>
    <cellStyle name="Comma 230 5 2" xfId="34319"/>
    <cellStyle name="Comma 230 6" xfId="25112"/>
    <cellStyle name="Comma 231" xfId="8039"/>
    <cellStyle name="Comma 231 2" xfId="10573"/>
    <cellStyle name="Comma 231 2 2" xfId="15141"/>
    <cellStyle name="Comma 231 2 2 2" xfId="22674"/>
    <cellStyle name="Comma 231 2 2 2 2" xfId="32710"/>
    <cellStyle name="Comma 231 2 2 3" xfId="29202"/>
    <cellStyle name="Comma 231 2 3" xfId="21488"/>
    <cellStyle name="Comma 231 2 3 2" xfId="31533"/>
    <cellStyle name="Comma 231 2 4" xfId="26697"/>
    <cellStyle name="Comma 231 3" xfId="9904"/>
    <cellStyle name="Comma 231 3 2" xfId="14508"/>
    <cellStyle name="Comma 231 3 2 2" xfId="28569"/>
    <cellStyle name="Comma 231 3 3" xfId="22078"/>
    <cellStyle name="Comma 231 3 3 2" xfId="32117"/>
    <cellStyle name="Comma 231 3 4" xfId="26064"/>
    <cellStyle name="Comma 231 4" xfId="12915"/>
    <cellStyle name="Comma 231 4 2" xfId="27280"/>
    <cellStyle name="Comma 231 5" xfId="24285"/>
    <cellStyle name="Comma 231 5 2" xfId="34321"/>
    <cellStyle name="Comma 231 6" xfId="25113"/>
    <cellStyle name="Comma 232" xfId="8040"/>
    <cellStyle name="Comma 232 2" xfId="10575"/>
    <cellStyle name="Comma 232 2 2" xfId="15143"/>
    <cellStyle name="Comma 232 2 2 2" xfId="22676"/>
    <cellStyle name="Comma 232 2 2 2 2" xfId="32712"/>
    <cellStyle name="Comma 232 2 2 3" xfId="29204"/>
    <cellStyle name="Comma 232 2 3" xfId="21490"/>
    <cellStyle name="Comma 232 2 3 2" xfId="31535"/>
    <cellStyle name="Comma 232 2 4" xfId="26699"/>
    <cellStyle name="Comma 232 3" xfId="9906"/>
    <cellStyle name="Comma 232 3 2" xfId="14510"/>
    <cellStyle name="Comma 232 3 2 2" xfId="28571"/>
    <cellStyle name="Comma 232 3 3" xfId="22080"/>
    <cellStyle name="Comma 232 3 3 2" xfId="32119"/>
    <cellStyle name="Comma 232 3 4" xfId="26066"/>
    <cellStyle name="Comma 232 4" xfId="12916"/>
    <cellStyle name="Comma 232 4 2" xfId="27281"/>
    <cellStyle name="Comma 232 5" xfId="24287"/>
    <cellStyle name="Comma 232 5 2" xfId="34323"/>
    <cellStyle name="Comma 232 6" xfId="25114"/>
    <cellStyle name="Comma 233" xfId="8041"/>
    <cellStyle name="Comma 233 2" xfId="10577"/>
    <cellStyle name="Comma 233 2 2" xfId="15145"/>
    <cellStyle name="Comma 233 2 2 2" xfId="22678"/>
    <cellStyle name="Comma 233 2 2 2 2" xfId="32714"/>
    <cellStyle name="Comma 233 2 2 3" xfId="29206"/>
    <cellStyle name="Comma 233 2 3" xfId="21492"/>
    <cellStyle name="Comma 233 2 3 2" xfId="31537"/>
    <cellStyle name="Comma 233 2 4" xfId="26701"/>
    <cellStyle name="Comma 233 3" xfId="9908"/>
    <cellStyle name="Comma 233 3 2" xfId="14512"/>
    <cellStyle name="Comma 233 3 2 2" xfId="28573"/>
    <cellStyle name="Comma 233 3 3" xfId="22082"/>
    <cellStyle name="Comma 233 3 3 2" xfId="32121"/>
    <cellStyle name="Comma 233 3 4" xfId="26068"/>
    <cellStyle name="Comma 233 4" xfId="12917"/>
    <cellStyle name="Comma 233 4 2" xfId="27282"/>
    <cellStyle name="Comma 233 5" xfId="24289"/>
    <cellStyle name="Comma 233 5 2" xfId="34325"/>
    <cellStyle name="Comma 233 6" xfId="25115"/>
    <cellStyle name="Comma 234" xfId="8042"/>
    <cellStyle name="Comma 234 2" xfId="10579"/>
    <cellStyle name="Comma 234 2 2" xfId="15147"/>
    <cellStyle name="Comma 234 2 2 2" xfId="22680"/>
    <cellStyle name="Comma 234 2 2 2 2" xfId="32716"/>
    <cellStyle name="Comma 234 2 2 3" xfId="29208"/>
    <cellStyle name="Comma 234 2 3" xfId="21494"/>
    <cellStyle name="Comma 234 2 3 2" xfId="31539"/>
    <cellStyle name="Comma 234 2 4" xfId="26703"/>
    <cellStyle name="Comma 234 3" xfId="9910"/>
    <cellStyle name="Comma 234 3 2" xfId="14514"/>
    <cellStyle name="Comma 234 3 2 2" xfId="28575"/>
    <cellStyle name="Comma 234 3 3" xfId="22084"/>
    <cellStyle name="Comma 234 3 3 2" xfId="32123"/>
    <cellStyle name="Comma 234 3 4" xfId="26070"/>
    <cellStyle name="Comma 234 4" xfId="12918"/>
    <cellStyle name="Comma 234 4 2" xfId="27283"/>
    <cellStyle name="Comma 234 5" xfId="24291"/>
    <cellStyle name="Comma 234 5 2" xfId="34327"/>
    <cellStyle name="Comma 234 6" xfId="25116"/>
    <cellStyle name="Comma 235" xfId="8043"/>
    <cellStyle name="Comma 235 2" xfId="10581"/>
    <cellStyle name="Comma 235 2 2" xfId="15149"/>
    <cellStyle name="Comma 235 2 2 2" xfId="22682"/>
    <cellStyle name="Comma 235 2 2 2 2" xfId="32718"/>
    <cellStyle name="Comma 235 2 2 3" xfId="29210"/>
    <cellStyle name="Comma 235 2 3" xfId="21496"/>
    <cellStyle name="Comma 235 2 3 2" xfId="31541"/>
    <cellStyle name="Comma 235 2 4" xfId="26705"/>
    <cellStyle name="Comma 235 3" xfId="9912"/>
    <cellStyle name="Comma 235 3 2" xfId="14516"/>
    <cellStyle name="Comma 235 3 2 2" xfId="28577"/>
    <cellStyle name="Comma 235 3 3" xfId="22086"/>
    <cellStyle name="Comma 235 3 3 2" xfId="32125"/>
    <cellStyle name="Comma 235 3 4" xfId="26072"/>
    <cellStyle name="Comma 235 4" xfId="12919"/>
    <cellStyle name="Comma 235 4 2" xfId="27284"/>
    <cellStyle name="Comma 235 5" xfId="24293"/>
    <cellStyle name="Comma 235 5 2" xfId="34329"/>
    <cellStyle name="Comma 235 6" xfId="25117"/>
    <cellStyle name="Comma 236" xfId="8044"/>
    <cellStyle name="Comma 236 2" xfId="10583"/>
    <cellStyle name="Comma 236 2 2" xfId="15151"/>
    <cellStyle name="Comma 236 2 2 2" xfId="22684"/>
    <cellStyle name="Comma 236 2 2 2 2" xfId="32720"/>
    <cellStyle name="Comma 236 2 2 3" xfId="29212"/>
    <cellStyle name="Comma 236 2 3" xfId="21498"/>
    <cellStyle name="Comma 236 2 3 2" xfId="31543"/>
    <cellStyle name="Comma 236 2 4" xfId="26707"/>
    <cellStyle name="Comma 236 3" xfId="9914"/>
    <cellStyle name="Comma 236 3 2" xfId="14518"/>
    <cellStyle name="Comma 236 3 2 2" xfId="28579"/>
    <cellStyle name="Comma 236 3 3" xfId="22088"/>
    <cellStyle name="Comma 236 3 3 2" xfId="32127"/>
    <cellStyle name="Comma 236 3 4" xfId="26074"/>
    <cellStyle name="Comma 236 4" xfId="12920"/>
    <cellStyle name="Comma 236 4 2" xfId="27285"/>
    <cellStyle name="Comma 236 5" xfId="24295"/>
    <cellStyle name="Comma 236 5 2" xfId="34331"/>
    <cellStyle name="Comma 236 6" xfId="25118"/>
    <cellStyle name="Comma 237" xfId="8045"/>
    <cellStyle name="Comma 237 2" xfId="10585"/>
    <cellStyle name="Comma 237 2 2" xfId="15153"/>
    <cellStyle name="Comma 237 2 2 2" xfId="22686"/>
    <cellStyle name="Comma 237 2 2 2 2" xfId="32722"/>
    <cellStyle name="Comma 237 2 2 3" xfId="29214"/>
    <cellStyle name="Comma 237 2 3" xfId="21500"/>
    <cellStyle name="Comma 237 2 3 2" xfId="31545"/>
    <cellStyle name="Comma 237 2 4" xfId="26709"/>
    <cellStyle name="Comma 237 3" xfId="9916"/>
    <cellStyle name="Comma 237 3 2" xfId="14520"/>
    <cellStyle name="Comma 237 3 2 2" xfId="28581"/>
    <cellStyle name="Comma 237 3 3" xfId="22090"/>
    <cellStyle name="Comma 237 3 3 2" xfId="32129"/>
    <cellStyle name="Comma 237 3 4" xfId="26076"/>
    <cellStyle name="Comma 237 4" xfId="12921"/>
    <cellStyle name="Comma 237 4 2" xfId="27286"/>
    <cellStyle name="Comma 237 5" xfId="24297"/>
    <cellStyle name="Comma 237 5 2" xfId="34333"/>
    <cellStyle name="Comma 237 6" xfId="25119"/>
    <cellStyle name="Comma 238" xfId="8046"/>
    <cellStyle name="Comma 238 2" xfId="10587"/>
    <cellStyle name="Comma 238 2 2" xfId="15155"/>
    <cellStyle name="Comma 238 2 2 2" xfId="22688"/>
    <cellStyle name="Comma 238 2 2 2 2" xfId="32724"/>
    <cellStyle name="Comma 238 2 2 3" xfId="29216"/>
    <cellStyle name="Comma 238 2 3" xfId="21502"/>
    <cellStyle name="Comma 238 2 3 2" xfId="31547"/>
    <cellStyle name="Comma 238 2 4" xfId="26711"/>
    <cellStyle name="Comma 238 3" xfId="9918"/>
    <cellStyle name="Comma 238 3 2" xfId="14522"/>
    <cellStyle name="Comma 238 3 2 2" xfId="28583"/>
    <cellStyle name="Comma 238 3 3" xfId="22092"/>
    <cellStyle name="Comma 238 3 3 2" xfId="32131"/>
    <cellStyle name="Comma 238 3 4" xfId="26078"/>
    <cellStyle name="Comma 238 4" xfId="12922"/>
    <cellStyle name="Comma 238 4 2" xfId="27287"/>
    <cellStyle name="Comma 238 5" xfId="24299"/>
    <cellStyle name="Comma 238 5 2" xfId="34335"/>
    <cellStyle name="Comma 238 6" xfId="25120"/>
    <cellStyle name="Comma 239" xfId="8047"/>
    <cellStyle name="Comma 239 2" xfId="10589"/>
    <cellStyle name="Comma 239 2 2" xfId="15157"/>
    <cellStyle name="Comma 239 2 2 2" xfId="22690"/>
    <cellStyle name="Comma 239 2 2 2 2" xfId="32726"/>
    <cellStyle name="Comma 239 2 2 3" xfId="29218"/>
    <cellStyle name="Comma 239 2 3" xfId="21504"/>
    <cellStyle name="Comma 239 2 3 2" xfId="31549"/>
    <cellStyle name="Comma 239 2 4" xfId="26713"/>
    <cellStyle name="Comma 239 3" xfId="9920"/>
    <cellStyle name="Comma 239 3 2" xfId="14524"/>
    <cellStyle name="Comma 239 3 2 2" xfId="28585"/>
    <cellStyle name="Comma 239 3 3" xfId="22094"/>
    <cellStyle name="Comma 239 3 3 2" xfId="32133"/>
    <cellStyle name="Comma 239 3 4" xfId="26080"/>
    <cellStyle name="Comma 239 4" xfId="12923"/>
    <cellStyle name="Comma 239 4 2" xfId="27288"/>
    <cellStyle name="Comma 239 5" xfId="24301"/>
    <cellStyle name="Comma 239 5 2" xfId="34337"/>
    <cellStyle name="Comma 239 6" xfId="25121"/>
    <cellStyle name="Comma 24" xfId="8048"/>
    <cellStyle name="Comma 24 2" xfId="10153"/>
    <cellStyle name="Comma 24 2 2" xfId="14721"/>
    <cellStyle name="Comma 24 2 2 2" xfId="22254"/>
    <cellStyle name="Comma 24 2 2 2 2" xfId="32291"/>
    <cellStyle name="Comma 24 2 2 3" xfId="28782"/>
    <cellStyle name="Comma 24 2 3" xfId="21068"/>
    <cellStyle name="Comma 24 2 3 2" xfId="31114"/>
    <cellStyle name="Comma 24 2 4" xfId="26277"/>
    <cellStyle name="Comma 24 3" xfId="9478"/>
    <cellStyle name="Comma 24 3 2" xfId="14088"/>
    <cellStyle name="Comma 24 3 2 2" xfId="28149"/>
    <cellStyle name="Comma 24 3 3" xfId="21658"/>
    <cellStyle name="Comma 24 3 3 2" xfId="31698"/>
    <cellStyle name="Comma 24 3 4" xfId="25644"/>
    <cellStyle name="Comma 24 4" xfId="12924"/>
    <cellStyle name="Comma 24 4 2" xfId="27289"/>
    <cellStyle name="Comma 24 5" xfId="23883"/>
    <cellStyle name="Comma 24 5 2" xfId="33919"/>
    <cellStyle name="Comma 24 6" xfId="25122"/>
    <cellStyle name="Comma 240" xfId="8049"/>
    <cellStyle name="Comma 240 2" xfId="10591"/>
    <cellStyle name="Comma 240 2 2" xfId="15159"/>
    <cellStyle name="Comma 240 2 2 2" xfId="22692"/>
    <cellStyle name="Comma 240 2 2 2 2" xfId="32728"/>
    <cellStyle name="Comma 240 2 2 3" xfId="29220"/>
    <cellStyle name="Comma 240 2 3" xfId="21506"/>
    <cellStyle name="Comma 240 2 3 2" xfId="31551"/>
    <cellStyle name="Comma 240 2 4" xfId="26715"/>
    <cellStyle name="Comma 240 3" xfId="9922"/>
    <cellStyle name="Comma 240 3 2" xfId="14526"/>
    <cellStyle name="Comma 240 3 2 2" xfId="28587"/>
    <cellStyle name="Comma 240 3 3" xfId="22096"/>
    <cellStyle name="Comma 240 3 3 2" xfId="32135"/>
    <cellStyle name="Comma 240 3 4" xfId="26082"/>
    <cellStyle name="Comma 240 4" xfId="12925"/>
    <cellStyle name="Comma 240 4 2" xfId="27290"/>
    <cellStyle name="Comma 240 5" xfId="24303"/>
    <cellStyle name="Comma 240 5 2" xfId="34339"/>
    <cellStyle name="Comma 240 6" xfId="25123"/>
    <cellStyle name="Comma 241" xfId="8050"/>
    <cellStyle name="Comma 241 2" xfId="10593"/>
    <cellStyle name="Comma 241 2 2" xfId="15161"/>
    <cellStyle name="Comma 241 2 2 2" xfId="22694"/>
    <cellStyle name="Comma 241 2 2 2 2" xfId="32730"/>
    <cellStyle name="Comma 241 2 2 3" xfId="29222"/>
    <cellStyle name="Comma 241 2 3" xfId="21508"/>
    <cellStyle name="Comma 241 2 3 2" xfId="31553"/>
    <cellStyle name="Comma 241 2 4" xfId="26717"/>
    <cellStyle name="Comma 241 3" xfId="9924"/>
    <cellStyle name="Comma 241 3 2" xfId="14528"/>
    <cellStyle name="Comma 241 3 2 2" xfId="28589"/>
    <cellStyle name="Comma 241 3 3" xfId="22098"/>
    <cellStyle name="Comma 241 3 3 2" xfId="32137"/>
    <cellStyle name="Comma 241 3 4" xfId="26084"/>
    <cellStyle name="Comma 241 4" xfId="12926"/>
    <cellStyle name="Comma 241 4 2" xfId="27291"/>
    <cellStyle name="Comma 241 5" xfId="24305"/>
    <cellStyle name="Comma 241 5 2" xfId="34341"/>
    <cellStyle name="Comma 241 6" xfId="25124"/>
    <cellStyle name="Comma 242" xfId="8051"/>
    <cellStyle name="Comma 242 2" xfId="10595"/>
    <cellStyle name="Comma 242 2 2" xfId="15163"/>
    <cellStyle name="Comma 242 2 2 2" xfId="22696"/>
    <cellStyle name="Comma 242 2 2 2 2" xfId="32732"/>
    <cellStyle name="Comma 242 2 2 3" xfId="29224"/>
    <cellStyle name="Comma 242 2 3" xfId="21510"/>
    <cellStyle name="Comma 242 2 3 2" xfId="31555"/>
    <cellStyle name="Comma 242 2 4" xfId="26719"/>
    <cellStyle name="Comma 242 3" xfId="9926"/>
    <cellStyle name="Comma 242 3 2" xfId="14530"/>
    <cellStyle name="Comma 242 3 2 2" xfId="28591"/>
    <cellStyle name="Comma 242 3 3" xfId="22100"/>
    <cellStyle name="Comma 242 3 3 2" xfId="32139"/>
    <cellStyle name="Comma 242 3 4" xfId="26086"/>
    <cellStyle name="Comma 242 4" xfId="12927"/>
    <cellStyle name="Comma 242 4 2" xfId="27292"/>
    <cellStyle name="Comma 242 5" xfId="24307"/>
    <cellStyle name="Comma 242 5 2" xfId="34343"/>
    <cellStyle name="Comma 242 6" xfId="25125"/>
    <cellStyle name="Comma 243" xfId="8052"/>
    <cellStyle name="Comma 243 2" xfId="10597"/>
    <cellStyle name="Comma 243 2 2" xfId="15165"/>
    <cellStyle name="Comma 243 2 2 2" xfId="22698"/>
    <cellStyle name="Comma 243 2 2 2 2" xfId="32734"/>
    <cellStyle name="Comma 243 2 2 3" xfId="29226"/>
    <cellStyle name="Comma 243 2 3" xfId="21512"/>
    <cellStyle name="Comma 243 2 3 2" xfId="31557"/>
    <cellStyle name="Comma 243 2 4" xfId="26721"/>
    <cellStyle name="Comma 243 3" xfId="9928"/>
    <cellStyle name="Comma 243 3 2" xfId="14532"/>
    <cellStyle name="Comma 243 3 2 2" xfId="28593"/>
    <cellStyle name="Comma 243 3 3" xfId="22102"/>
    <cellStyle name="Comma 243 3 3 2" xfId="32141"/>
    <cellStyle name="Comma 243 3 4" xfId="26088"/>
    <cellStyle name="Comma 243 4" xfId="12928"/>
    <cellStyle name="Comma 243 4 2" xfId="27293"/>
    <cellStyle name="Comma 243 5" xfId="24309"/>
    <cellStyle name="Comma 243 5 2" xfId="34345"/>
    <cellStyle name="Comma 243 6" xfId="25126"/>
    <cellStyle name="Comma 244" xfId="8053"/>
    <cellStyle name="Comma 244 2" xfId="10599"/>
    <cellStyle name="Comma 244 2 2" xfId="15167"/>
    <cellStyle name="Comma 244 2 2 2" xfId="22700"/>
    <cellStyle name="Comma 244 2 2 2 2" xfId="32736"/>
    <cellStyle name="Comma 244 2 2 3" xfId="29228"/>
    <cellStyle name="Comma 244 2 3" xfId="21514"/>
    <cellStyle name="Comma 244 2 3 2" xfId="31559"/>
    <cellStyle name="Comma 244 2 4" xfId="26723"/>
    <cellStyle name="Comma 244 3" xfId="9930"/>
    <cellStyle name="Comma 244 3 2" xfId="14534"/>
    <cellStyle name="Comma 244 3 2 2" xfId="28595"/>
    <cellStyle name="Comma 244 3 3" xfId="22104"/>
    <cellStyle name="Comma 244 3 3 2" xfId="32143"/>
    <cellStyle name="Comma 244 3 4" xfId="26090"/>
    <cellStyle name="Comma 244 4" xfId="12929"/>
    <cellStyle name="Comma 244 4 2" xfId="27294"/>
    <cellStyle name="Comma 244 5" xfId="24311"/>
    <cellStyle name="Comma 244 5 2" xfId="34347"/>
    <cellStyle name="Comma 244 6" xfId="25127"/>
    <cellStyle name="Comma 245" xfId="8054"/>
    <cellStyle name="Comma 245 2" xfId="10601"/>
    <cellStyle name="Comma 245 2 2" xfId="15169"/>
    <cellStyle name="Comma 245 2 2 2" xfId="22702"/>
    <cellStyle name="Comma 245 2 2 2 2" xfId="32738"/>
    <cellStyle name="Comma 245 2 2 3" xfId="29230"/>
    <cellStyle name="Comma 245 2 3" xfId="21516"/>
    <cellStyle name="Comma 245 2 3 2" xfId="31561"/>
    <cellStyle name="Comma 245 2 4" xfId="26725"/>
    <cellStyle name="Comma 245 3" xfId="9932"/>
    <cellStyle name="Comma 245 3 2" xfId="14536"/>
    <cellStyle name="Comma 245 3 2 2" xfId="28597"/>
    <cellStyle name="Comma 245 3 3" xfId="22106"/>
    <cellStyle name="Comma 245 3 3 2" xfId="32145"/>
    <cellStyle name="Comma 245 3 4" xfId="26092"/>
    <cellStyle name="Comma 245 4" xfId="12930"/>
    <cellStyle name="Comma 245 4 2" xfId="27295"/>
    <cellStyle name="Comma 245 5" xfId="24313"/>
    <cellStyle name="Comma 245 5 2" xfId="34349"/>
    <cellStyle name="Comma 245 6" xfId="25128"/>
    <cellStyle name="Comma 246" xfId="8055"/>
    <cellStyle name="Comma 246 2" xfId="10603"/>
    <cellStyle name="Comma 246 2 2" xfId="15171"/>
    <cellStyle name="Comma 246 2 2 2" xfId="22704"/>
    <cellStyle name="Comma 246 2 2 2 2" xfId="32740"/>
    <cellStyle name="Comma 246 2 2 3" xfId="29232"/>
    <cellStyle name="Comma 246 2 3" xfId="21518"/>
    <cellStyle name="Comma 246 2 3 2" xfId="31563"/>
    <cellStyle name="Comma 246 2 4" xfId="26727"/>
    <cellStyle name="Comma 246 3" xfId="9934"/>
    <cellStyle name="Comma 246 3 2" xfId="14538"/>
    <cellStyle name="Comma 246 3 2 2" xfId="28599"/>
    <cellStyle name="Comma 246 3 3" xfId="22108"/>
    <cellStyle name="Comma 246 3 3 2" xfId="32147"/>
    <cellStyle name="Comma 246 3 4" xfId="26094"/>
    <cellStyle name="Comma 246 4" xfId="12931"/>
    <cellStyle name="Comma 246 4 2" xfId="27296"/>
    <cellStyle name="Comma 246 5" xfId="24315"/>
    <cellStyle name="Comma 246 5 2" xfId="34351"/>
    <cellStyle name="Comma 246 6" xfId="25129"/>
    <cellStyle name="Comma 247" xfId="8056"/>
    <cellStyle name="Comma 247 2" xfId="10605"/>
    <cellStyle name="Comma 247 2 2" xfId="15173"/>
    <cellStyle name="Comma 247 2 2 2" xfId="22706"/>
    <cellStyle name="Comma 247 2 2 2 2" xfId="32742"/>
    <cellStyle name="Comma 247 2 2 3" xfId="29234"/>
    <cellStyle name="Comma 247 2 3" xfId="21520"/>
    <cellStyle name="Comma 247 2 3 2" xfId="31565"/>
    <cellStyle name="Comma 247 2 4" xfId="26729"/>
    <cellStyle name="Comma 247 3" xfId="9936"/>
    <cellStyle name="Comma 247 3 2" xfId="14540"/>
    <cellStyle name="Comma 247 3 2 2" xfId="28601"/>
    <cellStyle name="Comma 247 3 3" xfId="22110"/>
    <cellStyle name="Comma 247 3 3 2" xfId="32149"/>
    <cellStyle name="Comma 247 3 4" xfId="26096"/>
    <cellStyle name="Comma 247 4" xfId="12932"/>
    <cellStyle name="Comma 247 4 2" xfId="27297"/>
    <cellStyle name="Comma 247 5" xfId="24317"/>
    <cellStyle name="Comma 247 5 2" xfId="34353"/>
    <cellStyle name="Comma 247 6" xfId="25130"/>
    <cellStyle name="Comma 248" xfId="8057"/>
    <cellStyle name="Comma 248 2" xfId="10607"/>
    <cellStyle name="Comma 248 2 2" xfId="15175"/>
    <cellStyle name="Comma 248 2 2 2" xfId="22708"/>
    <cellStyle name="Comma 248 2 2 2 2" xfId="32744"/>
    <cellStyle name="Comma 248 2 2 3" xfId="29236"/>
    <cellStyle name="Comma 248 2 3" xfId="21522"/>
    <cellStyle name="Comma 248 2 3 2" xfId="31567"/>
    <cellStyle name="Comma 248 2 4" xfId="26731"/>
    <cellStyle name="Comma 248 3" xfId="9938"/>
    <cellStyle name="Comma 248 3 2" xfId="14542"/>
    <cellStyle name="Comma 248 3 2 2" xfId="28603"/>
    <cellStyle name="Comma 248 3 3" xfId="22112"/>
    <cellStyle name="Comma 248 3 3 2" xfId="32151"/>
    <cellStyle name="Comma 248 3 4" xfId="26098"/>
    <cellStyle name="Comma 248 4" xfId="12933"/>
    <cellStyle name="Comma 248 4 2" xfId="27298"/>
    <cellStyle name="Comma 248 5" xfId="24319"/>
    <cellStyle name="Comma 248 5 2" xfId="34355"/>
    <cellStyle name="Comma 248 6" xfId="25131"/>
    <cellStyle name="Comma 249" xfId="8058"/>
    <cellStyle name="Comma 249 2" xfId="10609"/>
    <cellStyle name="Comma 249 2 2" xfId="15177"/>
    <cellStyle name="Comma 249 2 2 2" xfId="22710"/>
    <cellStyle name="Comma 249 2 2 2 2" xfId="32746"/>
    <cellStyle name="Comma 249 2 2 3" xfId="29238"/>
    <cellStyle name="Comma 249 2 3" xfId="21524"/>
    <cellStyle name="Comma 249 2 3 2" xfId="31569"/>
    <cellStyle name="Comma 249 2 4" xfId="26733"/>
    <cellStyle name="Comma 249 3" xfId="9940"/>
    <cellStyle name="Comma 249 3 2" xfId="14544"/>
    <cellStyle name="Comma 249 3 2 2" xfId="28605"/>
    <cellStyle name="Comma 249 3 3" xfId="22114"/>
    <cellStyle name="Comma 249 3 3 2" xfId="32153"/>
    <cellStyle name="Comma 249 3 4" xfId="26100"/>
    <cellStyle name="Comma 249 4" xfId="12934"/>
    <cellStyle name="Comma 249 4 2" xfId="27299"/>
    <cellStyle name="Comma 249 5" xfId="24321"/>
    <cellStyle name="Comma 249 5 2" xfId="34357"/>
    <cellStyle name="Comma 249 6" xfId="25132"/>
    <cellStyle name="Comma 25" xfId="8059"/>
    <cellStyle name="Comma 25 2" xfId="10176"/>
    <cellStyle name="Comma 25 2 2" xfId="14744"/>
    <cellStyle name="Comma 25 2 2 2" xfId="22277"/>
    <cellStyle name="Comma 25 2 2 2 2" xfId="32314"/>
    <cellStyle name="Comma 25 2 2 3" xfId="28805"/>
    <cellStyle name="Comma 25 2 3" xfId="21091"/>
    <cellStyle name="Comma 25 2 3 2" xfId="31137"/>
    <cellStyle name="Comma 25 2 4" xfId="26300"/>
    <cellStyle name="Comma 25 3" xfId="9507"/>
    <cellStyle name="Comma 25 3 2" xfId="14111"/>
    <cellStyle name="Comma 25 3 2 2" xfId="28172"/>
    <cellStyle name="Comma 25 3 3" xfId="21681"/>
    <cellStyle name="Comma 25 3 3 2" xfId="31721"/>
    <cellStyle name="Comma 25 3 4" xfId="25667"/>
    <cellStyle name="Comma 25 4" xfId="12935"/>
    <cellStyle name="Comma 25 4 2" xfId="27300"/>
    <cellStyle name="Comma 25 5" xfId="23906"/>
    <cellStyle name="Comma 25 5 2" xfId="33942"/>
    <cellStyle name="Comma 25 6" xfId="24796"/>
    <cellStyle name="Comma 25 6 2" xfId="34620"/>
    <cellStyle name="Comma 25 7" xfId="25133"/>
    <cellStyle name="Comma 250" xfId="8060"/>
    <cellStyle name="Comma 250 2" xfId="10611"/>
    <cellStyle name="Comma 250 2 2" xfId="15179"/>
    <cellStyle name="Comma 250 2 2 2" xfId="22712"/>
    <cellStyle name="Comma 250 2 2 2 2" xfId="32748"/>
    <cellStyle name="Comma 250 2 2 3" xfId="29240"/>
    <cellStyle name="Comma 250 2 3" xfId="21526"/>
    <cellStyle name="Comma 250 2 3 2" xfId="31571"/>
    <cellStyle name="Comma 250 2 4" xfId="26735"/>
    <cellStyle name="Comma 250 3" xfId="9942"/>
    <cellStyle name="Comma 250 3 2" xfId="14546"/>
    <cellStyle name="Comma 250 3 2 2" xfId="28607"/>
    <cellStyle name="Comma 250 3 3" xfId="22116"/>
    <cellStyle name="Comma 250 3 3 2" xfId="32155"/>
    <cellStyle name="Comma 250 3 4" xfId="26102"/>
    <cellStyle name="Comma 250 4" xfId="12936"/>
    <cellStyle name="Comma 250 4 2" xfId="27301"/>
    <cellStyle name="Comma 250 5" xfId="24323"/>
    <cellStyle name="Comma 250 5 2" xfId="34359"/>
    <cellStyle name="Comma 250 6" xfId="25134"/>
    <cellStyle name="Comma 251" xfId="8061"/>
    <cellStyle name="Comma 251 2" xfId="10613"/>
    <cellStyle name="Comma 251 2 2" xfId="15181"/>
    <cellStyle name="Comma 251 2 2 2" xfId="22714"/>
    <cellStyle name="Comma 251 2 2 2 2" xfId="32750"/>
    <cellStyle name="Comma 251 2 2 3" xfId="29242"/>
    <cellStyle name="Comma 251 2 3" xfId="21528"/>
    <cellStyle name="Comma 251 2 3 2" xfId="31573"/>
    <cellStyle name="Comma 251 2 4" xfId="26737"/>
    <cellStyle name="Comma 251 3" xfId="9944"/>
    <cellStyle name="Comma 251 3 2" xfId="14548"/>
    <cellStyle name="Comma 251 3 2 2" xfId="28609"/>
    <cellStyle name="Comma 251 3 3" xfId="22118"/>
    <cellStyle name="Comma 251 3 3 2" xfId="32157"/>
    <cellStyle name="Comma 251 3 4" xfId="26104"/>
    <cellStyle name="Comma 251 4" xfId="12937"/>
    <cellStyle name="Comma 251 4 2" xfId="27302"/>
    <cellStyle name="Comma 251 5" xfId="24325"/>
    <cellStyle name="Comma 251 5 2" xfId="34361"/>
    <cellStyle name="Comma 251 6" xfId="25135"/>
    <cellStyle name="Comma 252" xfId="8062"/>
    <cellStyle name="Comma 252 2" xfId="10615"/>
    <cellStyle name="Comma 252 2 2" xfId="15183"/>
    <cellStyle name="Comma 252 2 2 2" xfId="22716"/>
    <cellStyle name="Comma 252 2 2 2 2" xfId="32752"/>
    <cellStyle name="Comma 252 2 2 3" xfId="29244"/>
    <cellStyle name="Comma 252 2 3" xfId="21530"/>
    <cellStyle name="Comma 252 2 3 2" xfId="31575"/>
    <cellStyle name="Comma 252 2 4" xfId="26739"/>
    <cellStyle name="Comma 252 3" xfId="9946"/>
    <cellStyle name="Comma 252 3 2" xfId="14550"/>
    <cellStyle name="Comma 252 3 2 2" xfId="28611"/>
    <cellStyle name="Comma 252 3 3" xfId="22120"/>
    <cellStyle name="Comma 252 3 3 2" xfId="32159"/>
    <cellStyle name="Comma 252 3 4" xfId="26106"/>
    <cellStyle name="Comma 252 4" xfId="12938"/>
    <cellStyle name="Comma 252 4 2" xfId="27303"/>
    <cellStyle name="Comma 252 5" xfId="24327"/>
    <cellStyle name="Comma 252 5 2" xfId="34363"/>
    <cellStyle name="Comma 252 6" xfId="25136"/>
    <cellStyle name="Comma 253" xfId="8063"/>
    <cellStyle name="Comma 253 2" xfId="10617"/>
    <cellStyle name="Comma 253 2 2" xfId="15185"/>
    <cellStyle name="Comma 253 2 2 2" xfId="22718"/>
    <cellStyle name="Comma 253 2 2 2 2" xfId="32754"/>
    <cellStyle name="Comma 253 2 2 3" xfId="29246"/>
    <cellStyle name="Comma 253 2 3" xfId="21532"/>
    <cellStyle name="Comma 253 2 3 2" xfId="31577"/>
    <cellStyle name="Comma 253 2 4" xfId="26741"/>
    <cellStyle name="Comma 253 3" xfId="9948"/>
    <cellStyle name="Comma 253 3 2" xfId="14552"/>
    <cellStyle name="Comma 253 3 2 2" xfId="28613"/>
    <cellStyle name="Comma 253 3 3" xfId="22122"/>
    <cellStyle name="Comma 253 3 3 2" xfId="32161"/>
    <cellStyle name="Comma 253 3 4" xfId="26108"/>
    <cellStyle name="Comma 253 4" xfId="12939"/>
    <cellStyle name="Comma 253 4 2" xfId="27304"/>
    <cellStyle name="Comma 253 5" xfId="24329"/>
    <cellStyle name="Comma 253 5 2" xfId="34365"/>
    <cellStyle name="Comma 253 6" xfId="25137"/>
    <cellStyle name="Comma 254" xfId="8064"/>
    <cellStyle name="Comma 254 2" xfId="10619"/>
    <cellStyle name="Comma 254 2 2" xfId="15187"/>
    <cellStyle name="Comma 254 2 2 2" xfId="22720"/>
    <cellStyle name="Comma 254 2 2 2 2" xfId="32756"/>
    <cellStyle name="Comma 254 2 2 3" xfId="29248"/>
    <cellStyle name="Comma 254 2 3" xfId="21534"/>
    <cellStyle name="Comma 254 2 3 2" xfId="31579"/>
    <cellStyle name="Comma 254 2 4" xfId="26743"/>
    <cellStyle name="Comma 254 3" xfId="9950"/>
    <cellStyle name="Comma 254 3 2" xfId="14554"/>
    <cellStyle name="Comma 254 3 2 2" xfId="28615"/>
    <cellStyle name="Comma 254 3 3" xfId="22124"/>
    <cellStyle name="Comma 254 3 3 2" xfId="32163"/>
    <cellStyle name="Comma 254 3 4" xfId="26110"/>
    <cellStyle name="Comma 254 4" xfId="12940"/>
    <cellStyle name="Comma 254 4 2" xfId="27305"/>
    <cellStyle name="Comma 254 5" xfId="24331"/>
    <cellStyle name="Comma 254 5 2" xfId="34367"/>
    <cellStyle name="Comma 254 6" xfId="25138"/>
    <cellStyle name="Comma 255" xfId="8065"/>
    <cellStyle name="Comma 255 2" xfId="10621"/>
    <cellStyle name="Comma 255 2 2" xfId="15189"/>
    <cellStyle name="Comma 255 2 2 2" xfId="22722"/>
    <cellStyle name="Comma 255 2 2 2 2" xfId="32758"/>
    <cellStyle name="Comma 255 2 2 3" xfId="29250"/>
    <cellStyle name="Comma 255 2 3" xfId="21536"/>
    <cellStyle name="Comma 255 2 3 2" xfId="31581"/>
    <cellStyle name="Comma 255 2 4" xfId="26745"/>
    <cellStyle name="Comma 255 3" xfId="9952"/>
    <cellStyle name="Comma 255 3 2" xfId="14556"/>
    <cellStyle name="Comma 255 3 2 2" xfId="28617"/>
    <cellStyle name="Comma 255 3 3" xfId="22126"/>
    <cellStyle name="Comma 255 3 3 2" xfId="32165"/>
    <cellStyle name="Comma 255 3 4" xfId="26112"/>
    <cellStyle name="Comma 255 4" xfId="12941"/>
    <cellStyle name="Comma 255 4 2" xfId="27306"/>
    <cellStyle name="Comma 255 5" xfId="24333"/>
    <cellStyle name="Comma 255 5 2" xfId="34369"/>
    <cellStyle name="Comma 255 6" xfId="25139"/>
    <cellStyle name="Comma 256" xfId="8066"/>
    <cellStyle name="Comma 256 2" xfId="10623"/>
    <cellStyle name="Comma 256 2 2" xfId="15191"/>
    <cellStyle name="Comma 256 2 2 2" xfId="22724"/>
    <cellStyle name="Comma 256 2 2 2 2" xfId="32760"/>
    <cellStyle name="Comma 256 2 2 3" xfId="29252"/>
    <cellStyle name="Comma 256 2 3" xfId="21538"/>
    <cellStyle name="Comma 256 2 3 2" xfId="31583"/>
    <cellStyle name="Comma 256 2 4" xfId="26747"/>
    <cellStyle name="Comma 256 3" xfId="9954"/>
    <cellStyle name="Comma 256 3 2" xfId="14558"/>
    <cellStyle name="Comma 256 3 2 2" xfId="28619"/>
    <cellStyle name="Comma 256 3 3" xfId="22128"/>
    <cellStyle name="Comma 256 3 3 2" xfId="32167"/>
    <cellStyle name="Comma 256 3 4" xfId="26114"/>
    <cellStyle name="Comma 256 4" xfId="12942"/>
    <cellStyle name="Comma 256 4 2" xfId="27307"/>
    <cellStyle name="Comma 256 5" xfId="24335"/>
    <cellStyle name="Comma 256 5 2" xfId="34371"/>
    <cellStyle name="Comma 256 6" xfId="25140"/>
    <cellStyle name="Comma 257" xfId="8067"/>
    <cellStyle name="Comma 257 2" xfId="10626"/>
    <cellStyle name="Comma 257 2 2" xfId="15194"/>
    <cellStyle name="Comma 257 2 2 2" xfId="22727"/>
    <cellStyle name="Comma 257 2 2 2 2" xfId="32763"/>
    <cellStyle name="Comma 257 2 2 3" xfId="29255"/>
    <cellStyle name="Comma 257 2 3" xfId="21541"/>
    <cellStyle name="Comma 257 2 3 2" xfId="31586"/>
    <cellStyle name="Comma 257 2 4" xfId="26750"/>
    <cellStyle name="Comma 257 3" xfId="9957"/>
    <cellStyle name="Comma 257 3 2" xfId="14561"/>
    <cellStyle name="Comma 257 3 2 2" xfId="28622"/>
    <cellStyle name="Comma 257 3 3" xfId="22131"/>
    <cellStyle name="Comma 257 3 3 2" xfId="32170"/>
    <cellStyle name="Comma 257 3 4" xfId="26117"/>
    <cellStyle name="Comma 257 4" xfId="12943"/>
    <cellStyle name="Comma 257 4 2" xfId="27308"/>
    <cellStyle name="Comma 257 5" xfId="24338"/>
    <cellStyle name="Comma 257 5 2" xfId="34374"/>
    <cellStyle name="Comma 257 6" xfId="25141"/>
    <cellStyle name="Comma 258" xfId="8068"/>
    <cellStyle name="Comma 258 2" xfId="10637"/>
    <cellStyle name="Comma 258 2 2" xfId="15205"/>
    <cellStyle name="Comma 258 2 2 2" xfId="22738"/>
    <cellStyle name="Comma 258 2 2 2 2" xfId="32774"/>
    <cellStyle name="Comma 258 2 2 3" xfId="29266"/>
    <cellStyle name="Comma 258 2 3" xfId="21552"/>
    <cellStyle name="Comma 258 2 3 2" xfId="31597"/>
    <cellStyle name="Comma 258 2 4" xfId="26761"/>
    <cellStyle name="Comma 258 3" xfId="9968"/>
    <cellStyle name="Comma 258 3 2" xfId="14572"/>
    <cellStyle name="Comma 258 3 2 2" xfId="28633"/>
    <cellStyle name="Comma 258 3 3" xfId="22142"/>
    <cellStyle name="Comma 258 3 3 2" xfId="32181"/>
    <cellStyle name="Comma 258 3 4" xfId="26128"/>
    <cellStyle name="Comma 258 4" xfId="12944"/>
    <cellStyle name="Comma 258 4 2" xfId="27309"/>
    <cellStyle name="Comma 258 5" xfId="24349"/>
    <cellStyle name="Comma 258 5 2" xfId="34385"/>
    <cellStyle name="Comma 258 6" xfId="25142"/>
    <cellStyle name="Comma 259" xfId="8069"/>
    <cellStyle name="Comma 259 2" xfId="10627"/>
    <cellStyle name="Comma 259 2 2" xfId="15195"/>
    <cellStyle name="Comma 259 2 2 2" xfId="22728"/>
    <cellStyle name="Comma 259 2 2 2 2" xfId="32764"/>
    <cellStyle name="Comma 259 2 2 3" xfId="29256"/>
    <cellStyle name="Comma 259 2 3" xfId="21542"/>
    <cellStyle name="Comma 259 2 3 2" xfId="31587"/>
    <cellStyle name="Comma 259 2 4" xfId="26751"/>
    <cellStyle name="Comma 259 3" xfId="9958"/>
    <cellStyle name="Comma 259 3 2" xfId="14562"/>
    <cellStyle name="Comma 259 3 2 2" xfId="28623"/>
    <cellStyle name="Comma 259 3 3" xfId="22132"/>
    <cellStyle name="Comma 259 3 3 2" xfId="32171"/>
    <cellStyle name="Comma 259 3 4" xfId="26118"/>
    <cellStyle name="Comma 259 4" xfId="12945"/>
    <cellStyle name="Comma 259 4 2" xfId="27310"/>
    <cellStyle name="Comma 259 5" xfId="24339"/>
    <cellStyle name="Comma 259 5 2" xfId="34375"/>
    <cellStyle name="Comma 259 6" xfId="25143"/>
    <cellStyle name="Comma 26" xfId="8070"/>
    <cellStyle name="Comma 26 2" xfId="10178"/>
    <cellStyle name="Comma 26 2 2" xfId="14746"/>
    <cellStyle name="Comma 26 2 2 2" xfId="22279"/>
    <cellStyle name="Comma 26 2 2 2 2" xfId="32316"/>
    <cellStyle name="Comma 26 2 2 3" xfId="28807"/>
    <cellStyle name="Comma 26 2 3" xfId="21093"/>
    <cellStyle name="Comma 26 2 3 2" xfId="31139"/>
    <cellStyle name="Comma 26 2 4" xfId="26302"/>
    <cellStyle name="Comma 26 3" xfId="9509"/>
    <cellStyle name="Comma 26 3 2" xfId="14113"/>
    <cellStyle name="Comma 26 3 2 2" xfId="28174"/>
    <cellStyle name="Comma 26 3 3" xfId="21683"/>
    <cellStyle name="Comma 26 3 3 2" xfId="31723"/>
    <cellStyle name="Comma 26 3 4" xfId="25669"/>
    <cellStyle name="Comma 26 4" xfId="12946"/>
    <cellStyle name="Comma 26 4 2" xfId="27311"/>
    <cellStyle name="Comma 26 5" xfId="23908"/>
    <cellStyle name="Comma 26 5 2" xfId="33944"/>
    <cellStyle name="Comma 26 6" xfId="25144"/>
    <cellStyle name="Comma 260" xfId="8071"/>
    <cellStyle name="Comma 260 2" xfId="10636"/>
    <cellStyle name="Comma 260 2 2" xfId="15204"/>
    <cellStyle name="Comma 260 2 2 2" xfId="22737"/>
    <cellStyle name="Comma 260 2 2 2 2" xfId="32773"/>
    <cellStyle name="Comma 260 2 2 3" xfId="29265"/>
    <cellStyle name="Comma 260 2 3" xfId="21551"/>
    <cellStyle name="Comma 260 2 3 2" xfId="31596"/>
    <cellStyle name="Comma 260 2 4" xfId="26760"/>
    <cellStyle name="Comma 260 3" xfId="9967"/>
    <cellStyle name="Comma 260 3 2" xfId="14571"/>
    <cellStyle name="Comma 260 3 2 2" xfId="28632"/>
    <cellStyle name="Comma 260 3 3" xfId="22141"/>
    <cellStyle name="Comma 260 3 3 2" xfId="32180"/>
    <cellStyle name="Comma 260 3 4" xfId="26127"/>
    <cellStyle name="Comma 260 4" xfId="12947"/>
    <cellStyle name="Comma 260 4 2" xfId="27312"/>
    <cellStyle name="Comma 260 5" xfId="24348"/>
    <cellStyle name="Comma 260 5 2" xfId="34384"/>
    <cellStyle name="Comma 260 6" xfId="25145"/>
    <cellStyle name="Comma 261" xfId="8072"/>
    <cellStyle name="Comma 261 2" xfId="10641"/>
    <cellStyle name="Comma 261 2 2" xfId="15209"/>
    <cellStyle name="Comma 261 2 2 2" xfId="22742"/>
    <cellStyle name="Comma 261 2 2 2 2" xfId="32778"/>
    <cellStyle name="Comma 261 2 2 3" xfId="29270"/>
    <cellStyle name="Comma 261 2 3" xfId="21556"/>
    <cellStyle name="Comma 261 2 3 2" xfId="31601"/>
    <cellStyle name="Comma 261 2 4" xfId="26765"/>
    <cellStyle name="Comma 261 3" xfId="9972"/>
    <cellStyle name="Comma 261 3 2" xfId="14576"/>
    <cellStyle name="Comma 261 3 2 2" xfId="28637"/>
    <cellStyle name="Comma 261 3 3" xfId="22146"/>
    <cellStyle name="Comma 261 3 3 2" xfId="32185"/>
    <cellStyle name="Comma 261 3 4" xfId="26132"/>
    <cellStyle name="Comma 261 4" xfId="12948"/>
    <cellStyle name="Comma 261 4 2" xfId="27313"/>
    <cellStyle name="Comma 261 5" xfId="24353"/>
    <cellStyle name="Comma 261 5 2" xfId="34389"/>
    <cellStyle name="Comma 261 6" xfId="25146"/>
    <cellStyle name="Comma 262" xfId="8073"/>
    <cellStyle name="Comma 262 2" xfId="10634"/>
    <cellStyle name="Comma 262 2 2" xfId="15202"/>
    <cellStyle name="Comma 262 2 2 2" xfId="22735"/>
    <cellStyle name="Comma 262 2 2 2 2" xfId="32771"/>
    <cellStyle name="Comma 262 2 2 3" xfId="29263"/>
    <cellStyle name="Comma 262 2 3" xfId="21549"/>
    <cellStyle name="Comma 262 2 3 2" xfId="31594"/>
    <cellStyle name="Comma 262 2 4" xfId="26758"/>
    <cellStyle name="Comma 262 3" xfId="9965"/>
    <cellStyle name="Comma 262 3 2" xfId="14569"/>
    <cellStyle name="Comma 262 3 2 2" xfId="28630"/>
    <cellStyle name="Comma 262 3 3" xfId="22139"/>
    <cellStyle name="Comma 262 3 3 2" xfId="32178"/>
    <cellStyle name="Comma 262 3 4" xfId="26125"/>
    <cellStyle name="Comma 262 4" xfId="12949"/>
    <cellStyle name="Comma 262 4 2" xfId="27314"/>
    <cellStyle name="Comma 262 5" xfId="24346"/>
    <cellStyle name="Comma 262 5 2" xfId="34382"/>
    <cellStyle name="Comma 262 6" xfId="25147"/>
    <cellStyle name="Comma 263" xfId="8074"/>
    <cellStyle name="Comma 263 2" xfId="10643"/>
    <cellStyle name="Comma 263 2 2" xfId="15211"/>
    <cellStyle name="Comma 263 2 2 2" xfId="22744"/>
    <cellStyle name="Comma 263 2 2 2 2" xfId="32780"/>
    <cellStyle name="Comma 263 2 2 3" xfId="29272"/>
    <cellStyle name="Comma 263 2 3" xfId="21558"/>
    <cellStyle name="Comma 263 2 3 2" xfId="31603"/>
    <cellStyle name="Comma 263 2 4" xfId="26767"/>
    <cellStyle name="Comma 263 3" xfId="9974"/>
    <cellStyle name="Comma 263 3 2" xfId="14578"/>
    <cellStyle name="Comma 263 3 2 2" xfId="28639"/>
    <cellStyle name="Comma 263 3 3" xfId="22148"/>
    <cellStyle name="Comma 263 3 3 2" xfId="32187"/>
    <cellStyle name="Comma 263 3 4" xfId="26134"/>
    <cellStyle name="Comma 263 4" xfId="12950"/>
    <cellStyle name="Comma 263 4 2" xfId="27315"/>
    <cellStyle name="Comma 263 5" xfId="24355"/>
    <cellStyle name="Comma 263 5 2" xfId="34391"/>
    <cellStyle name="Comma 263 6" xfId="25148"/>
    <cellStyle name="Comma 264" xfId="8075"/>
    <cellStyle name="Comma 264 2" xfId="10646"/>
    <cellStyle name="Comma 264 2 2" xfId="15214"/>
    <cellStyle name="Comma 264 2 2 2" xfId="22747"/>
    <cellStyle name="Comma 264 2 2 2 2" xfId="32783"/>
    <cellStyle name="Comma 264 2 2 3" xfId="29275"/>
    <cellStyle name="Comma 264 2 3" xfId="21561"/>
    <cellStyle name="Comma 264 2 3 2" xfId="31606"/>
    <cellStyle name="Comma 264 2 4" xfId="26770"/>
    <cellStyle name="Comma 264 3" xfId="9977"/>
    <cellStyle name="Comma 264 3 2" xfId="14581"/>
    <cellStyle name="Comma 264 3 2 2" xfId="28642"/>
    <cellStyle name="Comma 264 3 3" xfId="22151"/>
    <cellStyle name="Comma 264 3 3 2" xfId="32190"/>
    <cellStyle name="Comma 264 3 4" xfId="26137"/>
    <cellStyle name="Comma 264 4" xfId="12951"/>
    <cellStyle name="Comma 264 4 2" xfId="27316"/>
    <cellStyle name="Comma 264 5" xfId="24358"/>
    <cellStyle name="Comma 264 5 2" xfId="34394"/>
    <cellStyle name="Comma 264 6" xfId="25149"/>
    <cellStyle name="Comma 265" xfId="8076"/>
    <cellStyle name="Comma 265 2" xfId="10650"/>
    <cellStyle name="Comma 265 2 2" xfId="15218"/>
    <cellStyle name="Comma 265 2 2 2" xfId="22751"/>
    <cellStyle name="Comma 265 2 2 2 2" xfId="32787"/>
    <cellStyle name="Comma 265 2 2 3" xfId="29279"/>
    <cellStyle name="Comma 265 2 3" xfId="21565"/>
    <cellStyle name="Comma 265 2 3 2" xfId="31610"/>
    <cellStyle name="Comma 265 2 4" xfId="26774"/>
    <cellStyle name="Comma 265 3" xfId="9981"/>
    <cellStyle name="Comma 265 3 2" xfId="14585"/>
    <cellStyle name="Comma 265 3 2 2" xfId="28646"/>
    <cellStyle name="Comma 265 3 3" xfId="22155"/>
    <cellStyle name="Comma 265 3 3 2" xfId="32194"/>
    <cellStyle name="Comma 265 3 4" xfId="26141"/>
    <cellStyle name="Comma 265 4" xfId="12952"/>
    <cellStyle name="Comma 265 4 2" xfId="27317"/>
    <cellStyle name="Comma 265 5" xfId="24362"/>
    <cellStyle name="Comma 265 5 2" xfId="34398"/>
    <cellStyle name="Comma 265 6" xfId="25150"/>
    <cellStyle name="Comma 266" xfId="8077"/>
    <cellStyle name="Comma 266 2" xfId="10633"/>
    <cellStyle name="Comma 266 2 2" xfId="15201"/>
    <cellStyle name="Comma 266 2 2 2" xfId="22734"/>
    <cellStyle name="Comma 266 2 2 2 2" xfId="32770"/>
    <cellStyle name="Comma 266 2 2 3" xfId="29262"/>
    <cellStyle name="Comma 266 2 3" xfId="21548"/>
    <cellStyle name="Comma 266 2 3 2" xfId="31593"/>
    <cellStyle name="Comma 266 2 4" xfId="26757"/>
    <cellStyle name="Comma 266 3" xfId="9964"/>
    <cellStyle name="Comma 266 3 2" xfId="14568"/>
    <cellStyle name="Comma 266 3 2 2" xfId="28629"/>
    <cellStyle name="Comma 266 3 3" xfId="22138"/>
    <cellStyle name="Comma 266 3 3 2" xfId="32177"/>
    <cellStyle name="Comma 266 3 4" xfId="26124"/>
    <cellStyle name="Comma 266 4" xfId="12953"/>
    <cellStyle name="Comma 266 4 2" xfId="27318"/>
    <cellStyle name="Comma 266 5" xfId="24345"/>
    <cellStyle name="Comma 266 5 2" xfId="34381"/>
    <cellStyle name="Comma 266 6" xfId="25151"/>
    <cellStyle name="Comma 267" xfId="8078"/>
    <cellStyle name="Comma 267 2" xfId="10651"/>
    <cellStyle name="Comma 267 2 2" xfId="15219"/>
    <cellStyle name="Comma 267 2 2 2" xfId="22752"/>
    <cellStyle name="Comma 267 2 2 2 2" xfId="32788"/>
    <cellStyle name="Comma 267 2 2 3" xfId="29280"/>
    <cellStyle name="Comma 267 2 3" xfId="21566"/>
    <cellStyle name="Comma 267 2 3 2" xfId="31611"/>
    <cellStyle name="Comma 267 2 4" xfId="26775"/>
    <cellStyle name="Comma 267 3" xfId="9982"/>
    <cellStyle name="Comma 267 3 2" xfId="14586"/>
    <cellStyle name="Comma 267 3 2 2" xfId="28647"/>
    <cellStyle name="Comma 267 3 3" xfId="22156"/>
    <cellStyle name="Comma 267 3 3 2" xfId="32195"/>
    <cellStyle name="Comma 267 3 4" xfId="26142"/>
    <cellStyle name="Comma 267 4" xfId="12954"/>
    <cellStyle name="Comma 267 4 2" xfId="27319"/>
    <cellStyle name="Comma 267 5" xfId="24363"/>
    <cellStyle name="Comma 267 5 2" xfId="34399"/>
    <cellStyle name="Comma 267 6" xfId="25152"/>
    <cellStyle name="Comma 268" xfId="8079"/>
    <cellStyle name="Comma 268 2" xfId="10645"/>
    <cellStyle name="Comma 268 2 2" xfId="15213"/>
    <cellStyle name="Comma 268 2 2 2" xfId="22746"/>
    <cellStyle name="Comma 268 2 2 2 2" xfId="32782"/>
    <cellStyle name="Comma 268 2 2 3" xfId="29274"/>
    <cellStyle name="Comma 268 2 3" xfId="21560"/>
    <cellStyle name="Comma 268 2 3 2" xfId="31605"/>
    <cellStyle name="Comma 268 2 4" xfId="26769"/>
    <cellStyle name="Comma 268 3" xfId="9976"/>
    <cellStyle name="Comma 268 3 2" xfId="14580"/>
    <cellStyle name="Comma 268 3 2 2" xfId="28641"/>
    <cellStyle name="Comma 268 3 3" xfId="22150"/>
    <cellStyle name="Comma 268 3 3 2" xfId="32189"/>
    <cellStyle name="Comma 268 3 4" xfId="26136"/>
    <cellStyle name="Comma 268 4" xfId="12955"/>
    <cellStyle name="Comma 268 4 2" xfId="27320"/>
    <cellStyle name="Comma 268 5" xfId="24357"/>
    <cellStyle name="Comma 268 5 2" xfId="34393"/>
    <cellStyle name="Comma 268 6" xfId="25153"/>
    <cellStyle name="Comma 269" xfId="8080"/>
    <cellStyle name="Comma 269 2" xfId="10630"/>
    <cellStyle name="Comma 269 2 2" xfId="15198"/>
    <cellStyle name="Comma 269 2 2 2" xfId="22731"/>
    <cellStyle name="Comma 269 2 2 2 2" xfId="32767"/>
    <cellStyle name="Comma 269 2 2 3" xfId="29259"/>
    <cellStyle name="Comma 269 2 3" xfId="21545"/>
    <cellStyle name="Comma 269 2 3 2" xfId="31590"/>
    <cellStyle name="Comma 269 2 4" xfId="26754"/>
    <cellStyle name="Comma 269 3" xfId="9961"/>
    <cellStyle name="Comma 269 3 2" xfId="14565"/>
    <cellStyle name="Comma 269 3 2 2" xfId="28626"/>
    <cellStyle name="Comma 269 3 3" xfId="22135"/>
    <cellStyle name="Comma 269 3 3 2" xfId="32174"/>
    <cellStyle name="Comma 269 3 4" xfId="26121"/>
    <cellStyle name="Comma 269 4" xfId="12956"/>
    <cellStyle name="Comma 269 4 2" xfId="27321"/>
    <cellStyle name="Comma 269 5" xfId="24342"/>
    <cellStyle name="Comma 269 5 2" xfId="34378"/>
    <cellStyle name="Comma 269 6" xfId="25154"/>
    <cellStyle name="Comma 27" xfId="8081"/>
    <cellStyle name="Comma 27 2" xfId="10180"/>
    <cellStyle name="Comma 27 2 2" xfId="14748"/>
    <cellStyle name="Comma 27 2 2 2" xfId="22281"/>
    <cellStyle name="Comma 27 2 2 2 2" xfId="32318"/>
    <cellStyle name="Comma 27 2 2 3" xfId="28809"/>
    <cellStyle name="Comma 27 2 3" xfId="21095"/>
    <cellStyle name="Comma 27 2 3 2" xfId="31141"/>
    <cellStyle name="Comma 27 2 4" xfId="26304"/>
    <cellStyle name="Comma 27 3" xfId="9511"/>
    <cellStyle name="Comma 27 3 2" xfId="14115"/>
    <cellStyle name="Comma 27 3 2 2" xfId="28176"/>
    <cellStyle name="Comma 27 3 3" xfId="21685"/>
    <cellStyle name="Comma 27 3 3 2" xfId="31725"/>
    <cellStyle name="Comma 27 3 4" xfId="25671"/>
    <cellStyle name="Comma 27 4" xfId="12957"/>
    <cellStyle name="Comma 27 4 2" xfId="27322"/>
    <cellStyle name="Comma 27 5" xfId="23910"/>
    <cellStyle name="Comma 27 5 2" xfId="33946"/>
    <cellStyle name="Comma 27 6" xfId="25155"/>
    <cellStyle name="Comma 270" xfId="8082"/>
    <cellStyle name="Comma 270 2" xfId="10653"/>
    <cellStyle name="Comma 270 2 2" xfId="15221"/>
    <cellStyle name="Comma 270 2 2 2" xfId="22754"/>
    <cellStyle name="Comma 270 2 2 2 2" xfId="32790"/>
    <cellStyle name="Comma 270 2 2 3" xfId="29282"/>
    <cellStyle name="Comma 270 2 3" xfId="21568"/>
    <cellStyle name="Comma 270 2 3 2" xfId="31613"/>
    <cellStyle name="Comma 270 2 4" xfId="26777"/>
    <cellStyle name="Comma 270 3" xfId="9984"/>
    <cellStyle name="Comma 270 3 2" xfId="14588"/>
    <cellStyle name="Comma 270 3 2 2" xfId="28649"/>
    <cellStyle name="Comma 270 3 3" xfId="22158"/>
    <cellStyle name="Comma 270 3 3 2" xfId="32197"/>
    <cellStyle name="Comma 270 3 4" xfId="26144"/>
    <cellStyle name="Comma 270 4" xfId="12958"/>
    <cellStyle name="Comma 270 4 2" xfId="27323"/>
    <cellStyle name="Comma 270 5" xfId="24365"/>
    <cellStyle name="Comma 270 5 2" xfId="34401"/>
    <cellStyle name="Comma 270 6" xfId="25156"/>
    <cellStyle name="Comma 271" xfId="8083"/>
    <cellStyle name="Comma 271 2" xfId="10631"/>
    <cellStyle name="Comma 271 2 2" xfId="15199"/>
    <cellStyle name="Comma 271 2 2 2" xfId="22732"/>
    <cellStyle name="Comma 271 2 2 2 2" xfId="32768"/>
    <cellStyle name="Comma 271 2 2 3" xfId="29260"/>
    <cellStyle name="Comma 271 2 3" xfId="21546"/>
    <cellStyle name="Comma 271 2 3 2" xfId="31591"/>
    <cellStyle name="Comma 271 2 4" xfId="26755"/>
    <cellStyle name="Comma 271 3" xfId="9962"/>
    <cellStyle name="Comma 271 3 2" xfId="14566"/>
    <cellStyle name="Comma 271 3 2 2" xfId="28627"/>
    <cellStyle name="Comma 271 3 3" xfId="22136"/>
    <cellStyle name="Comma 271 3 3 2" xfId="32175"/>
    <cellStyle name="Comma 271 3 4" xfId="26122"/>
    <cellStyle name="Comma 271 4" xfId="12959"/>
    <cellStyle name="Comma 271 4 2" xfId="27324"/>
    <cellStyle name="Comma 271 5" xfId="24343"/>
    <cellStyle name="Comma 271 5 2" xfId="34379"/>
    <cellStyle name="Comma 271 6" xfId="25157"/>
    <cellStyle name="Comma 272" xfId="10055"/>
    <cellStyle name="Comma 272 2" xfId="14637"/>
    <cellStyle name="Comma 272 2 2" xfId="20979"/>
    <cellStyle name="Comma 272 2 2 2" xfId="31032"/>
    <cellStyle name="Comma 272 2 3" xfId="28698"/>
    <cellStyle name="Comma 272 3" xfId="20983"/>
    <cellStyle name="Comma 272 3 2" xfId="31036"/>
    <cellStyle name="Comma 272 4" xfId="26193"/>
    <cellStyle name="Comma 272_Barclays International Qrtly" xfId="24740"/>
    <cellStyle name="Comma 273" xfId="10081"/>
    <cellStyle name="Comma 273 2" xfId="14654"/>
    <cellStyle name="Comma 273 2 2" xfId="22181"/>
    <cellStyle name="Comma 273 2 2 2" xfId="32219"/>
    <cellStyle name="Comma 273 2 3" xfId="28715"/>
    <cellStyle name="Comma 273 3" xfId="20989"/>
    <cellStyle name="Comma 273 3 2" xfId="31042"/>
    <cellStyle name="Comma 273 4" xfId="26210"/>
    <cellStyle name="Comma 273_Barclays International Qrtly" xfId="24741"/>
    <cellStyle name="Comma 274" xfId="10042"/>
    <cellStyle name="Comma 274 2" xfId="14631"/>
    <cellStyle name="Comma 274 2 2" xfId="22163"/>
    <cellStyle name="Comma 274 2 2 2" xfId="32202"/>
    <cellStyle name="Comma 274 2 3" xfId="28692"/>
    <cellStyle name="Comma 274 3" xfId="20988"/>
    <cellStyle name="Comma 274 3 2" xfId="31041"/>
    <cellStyle name="Comma 274 4" xfId="26187"/>
    <cellStyle name="Comma 274_Barclays International Qrtly" xfId="24742"/>
    <cellStyle name="Comma 275" xfId="9275"/>
    <cellStyle name="Comma 275 2" xfId="13967"/>
    <cellStyle name="Comma 275 2 2" xfId="28028"/>
    <cellStyle name="Comma 275 3" xfId="20981"/>
    <cellStyle name="Comma 275 3 2" xfId="31034"/>
    <cellStyle name="Comma 275 4" xfId="25523"/>
    <cellStyle name="Comma 275_Barclays International Qrtly" xfId="24743"/>
    <cellStyle name="Comma 276" xfId="9301"/>
    <cellStyle name="Comma 276 2" xfId="13990"/>
    <cellStyle name="Comma 276 2 2" xfId="28051"/>
    <cellStyle name="Comma 276 3" xfId="20873"/>
    <cellStyle name="Comma 276 3 2" xfId="30930"/>
    <cellStyle name="Comma 276 4" xfId="25546"/>
    <cellStyle name="Comma 276_Barclays International Qrtly" xfId="24744"/>
    <cellStyle name="Comma 277" xfId="9281"/>
    <cellStyle name="Comma 277 2" xfId="13972"/>
    <cellStyle name="Comma 277 2 2" xfId="28033"/>
    <cellStyle name="Comma 277 3" xfId="25528"/>
    <cellStyle name="Comma 277_Barclays International Qrtly" xfId="24745"/>
    <cellStyle name="Comma 278" xfId="10672"/>
    <cellStyle name="Comma 278 2" xfId="15238"/>
    <cellStyle name="Comma 278 2 2" xfId="29299"/>
    <cellStyle name="Comma 278 3" xfId="26794"/>
    <cellStyle name="Comma 278_Barclays International Qrtly" xfId="24746"/>
    <cellStyle name="Comma 279" xfId="9365"/>
    <cellStyle name="Comma 279 2" xfId="14023"/>
    <cellStyle name="Comma 279 2 2" xfId="28084"/>
    <cellStyle name="Comma 279 3" xfId="25579"/>
    <cellStyle name="Comma 279_Barclays International Qrtly" xfId="24747"/>
    <cellStyle name="Comma 28" xfId="8084"/>
    <cellStyle name="Comma 28 2" xfId="10182"/>
    <cellStyle name="Comma 28 2 2" xfId="14750"/>
    <cellStyle name="Comma 28 2 2 2" xfId="22283"/>
    <cellStyle name="Comma 28 2 2 2 2" xfId="32320"/>
    <cellStyle name="Comma 28 2 2 3" xfId="28811"/>
    <cellStyle name="Comma 28 2 3" xfId="21097"/>
    <cellStyle name="Comma 28 2 3 2" xfId="31143"/>
    <cellStyle name="Comma 28 2 4" xfId="26306"/>
    <cellStyle name="Comma 28 3" xfId="9513"/>
    <cellStyle name="Comma 28 3 2" xfId="14117"/>
    <cellStyle name="Comma 28 3 2 2" xfId="28178"/>
    <cellStyle name="Comma 28 3 3" xfId="21687"/>
    <cellStyle name="Comma 28 3 3 2" xfId="31727"/>
    <cellStyle name="Comma 28 3 4" xfId="25673"/>
    <cellStyle name="Comma 28 4" xfId="12960"/>
    <cellStyle name="Comma 28 4 2" xfId="27325"/>
    <cellStyle name="Comma 28 5" xfId="23912"/>
    <cellStyle name="Comma 28 5 2" xfId="33948"/>
    <cellStyle name="Comma 28 6" xfId="25158"/>
    <cellStyle name="Comma 280" xfId="9338"/>
    <cellStyle name="Comma 280 2" xfId="14020"/>
    <cellStyle name="Comma 280 2 2" xfId="28081"/>
    <cellStyle name="Comma 280 3" xfId="25576"/>
    <cellStyle name="Comma 280_Barclays International Qrtly" xfId="24748"/>
    <cellStyle name="Comma 281" xfId="10675"/>
    <cellStyle name="Comma 281 2" xfId="15241"/>
    <cellStyle name="Comma 281 2 2" xfId="29302"/>
    <cellStyle name="Comma 281 3" xfId="26797"/>
    <cellStyle name="Comma 281 4" xfId="34726"/>
    <cellStyle name="Comma 281_Barclays International Qrtly" xfId="24749"/>
    <cellStyle name="Comma 282" xfId="10689"/>
    <cellStyle name="Comma 282 2" xfId="15243"/>
    <cellStyle name="Comma 282 2 2" xfId="29304"/>
    <cellStyle name="Comma 282 3" xfId="26799"/>
    <cellStyle name="Comma 282_Barclays International Qrtly" xfId="24750"/>
    <cellStyle name="Comma 283" xfId="10718"/>
    <cellStyle name="Comma 283 2" xfId="15253"/>
    <cellStyle name="Comma 283 2 2" xfId="29314"/>
    <cellStyle name="Comma 283 3" xfId="26809"/>
    <cellStyle name="Comma 283 4" xfId="34736"/>
    <cellStyle name="Comma 283_Barclays International Qrtly" xfId="24751"/>
    <cellStyle name="Comma 284" xfId="10740"/>
    <cellStyle name="Comma 284 2" xfId="15271"/>
    <cellStyle name="Comma 284 2 2" xfId="29332"/>
    <cellStyle name="Comma 284 3" xfId="26827"/>
    <cellStyle name="Comma 285" xfId="10767"/>
    <cellStyle name="Comma 285 2" xfId="15297"/>
    <cellStyle name="Comma 285 2 2" xfId="29358"/>
    <cellStyle name="Comma 285 3" xfId="26853"/>
    <cellStyle name="Comma 285_Barclays International Qrtly" xfId="24752"/>
    <cellStyle name="Comma 286" xfId="10769"/>
    <cellStyle name="Comma 286 2" xfId="15299"/>
    <cellStyle name="Comma 286 2 2" xfId="29360"/>
    <cellStyle name="Comma 286 3" xfId="26855"/>
    <cellStyle name="Comma 287" xfId="10760"/>
    <cellStyle name="Comma 287 2" xfId="15290"/>
    <cellStyle name="Comma 287 2 2" xfId="29351"/>
    <cellStyle name="Comma 287 3" xfId="26846"/>
    <cellStyle name="Comma 288" xfId="10772"/>
    <cellStyle name="Comma 288 2" xfId="15302"/>
    <cellStyle name="Comma 288 2 2" xfId="29363"/>
    <cellStyle name="Comma 288 3" xfId="26858"/>
    <cellStyle name="Comma 289" xfId="10766"/>
    <cellStyle name="Comma 289 2" xfId="15296"/>
    <cellStyle name="Comma 289 2 2" xfId="29357"/>
    <cellStyle name="Comma 289 3" xfId="26852"/>
    <cellStyle name="Comma 29" xfId="8085"/>
    <cellStyle name="Comma 29 2" xfId="10184"/>
    <cellStyle name="Comma 29 2 2" xfId="14752"/>
    <cellStyle name="Comma 29 2 2 2" xfId="22285"/>
    <cellStyle name="Comma 29 2 2 2 2" xfId="32322"/>
    <cellStyle name="Comma 29 2 2 3" xfId="28813"/>
    <cellStyle name="Comma 29 2 3" xfId="21099"/>
    <cellStyle name="Comma 29 2 3 2" xfId="31145"/>
    <cellStyle name="Comma 29 2 4" xfId="26308"/>
    <cellStyle name="Comma 29 3" xfId="9515"/>
    <cellStyle name="Comma 29 3 2" xfId="14119"/>
    <cellStyle name="Comma 29 3 2 2" xfId="28180"/>
    <cellStyle name="Comma 29 3 3" xfId="21689"/>
    <cellStyle name="Comma 29 3 3 2" xfId="31729"/>
    <cellStyle name="Comma 29 3 4" xfId="25675"/>
    <cellStyle name="Comma 29 4" xfId="12961"/>
    <cellStyle name="Comma 29 4 2" xfId="27326"/>
    <cellStyle name="Comma 29 5" xfId="23914"/>
    <cellStyle name="Comma 29 5 2" xfId="33950"/>
    <cellStyle name="Comma 29 6" xfId="25159"/>
    <cellStyle name="Comma 290" xfId="10742"/>
    <cellStyle name="Comma 290 2" xfId="15273"/>
    <cellStyle name="Comma 290 2 2" xfId="29334"/>
    <cellStyle name="Comma 290 3" xfId="26829"/>
    <cellStyle name="Comma 291" xfId="10773"/>
    <cellStyle name="Comma 291 2" xfId="15303"/>
    <cellStyle name="Comma 291 2 2" xfId="29364"/>
    <cellStyle name="Comma 291 3" xfId="26859"/>
    <cellStyle name="Comma 292" xfId="10757"/>
    <cellStyle name="Comma 292 2" xfId="15287"/>
    <cellStyle name="Comma 292 2 2" xfId="29348"/>
    <cellStyle name="Comma 292 3" xfId="26843"/>
    <cellStyle name="Comma 293" xfId="10744"/>
    <cellStyle name="Comma 293 2" xfId="15274"/>
    <cellStyle name="Comma 293 2 2" xfId="29335"/>
    <cellStyle name="Comma 293 3" xfId="26830"/>
    <cellStyle name="Comma 294" xfId="10749"/>
    <cellStyle name="Comma 294 2" xfId="15279"/>
    <cellStyle name="Comma 294 2 2" xfId="29340"/>
    <cellStyle name="Comma 294 3" xfId="26835"/>
    <cellStyle name="Comma 295" xfId="10761"/>
    <cellStyle name="Comma 295 2" xfId="15291"/>
    <cellStyle name="Comma 295 2 2" xfId="29352"/>
    <cellStyle name="Comma 295 3" xfId="26847"/>
    <cellStyle name="Comma 296" xfId="10762"/>
    <cellStyle name="Comma 296 2" xfId="15292"/>
    <cellStyle name="Comma 296 2 2" xfId="29353"/>
    <cellStyle name="Comma 296 3" xfId="26848"/>
    <cellStyle name="Comma 297" xfId="10755"/>
    <cellStyle name="Comma 297 2" xfId="15285"/>
    <cellStyle name="Comma 297 2 2" xfId="29346"/>
    <cellStyle name="Comma 297 3" xfId="26841"/>
    <cellStyle name="Comma 298" xfId="10752"/>
    <cellStyle name="Comma 298 2" xfId="15282"/>
    <cellStyle name="Comma 298 2 2" xfId="29343"/>
    <cellStyle name="Comma 298 3" xfId="26838"/>
    <cellStyle name="Comma 299" xfId="10776"/>
    <cellStyle name="Comma 299 2" xfId="15306"/>
    <cellStyle name="Comma 299 2 2" xfId="29367"/>
    <cellStyle name="Comma 299 3" xfId="26862"/>
    <cellStyle name="Comma 3" xfId="2509"/>
    <cellStyle name="Comma 3 10" xfId="24853"/>
    <cellStyle name="Comma 3 2" xfId="3817"/>
    <cellStyle name="Comma 3 2 2" xfId="9240"/>
    <cellStyle name="Comma 3 2 2 2" xfId="10257"/>
    <cellStyle name="Comma 3 2 2 2 2" xfId="14825"/>
    <cellStyle name="Comma 3 2 2 2 2 2" xfId="22358"/>
    <cellStyle name="Comma 3 2 2 2 2 2 2" xfId="32395"/>
    <cellStyle name="Comma 3 2 2 2 2 3" xfId="28886"/>
    <cellStyle name="Comma 3 2 2 2 3" xfId="18490"/>
    <cellStyle name="Comma 3 2 2 2 3 2" xfId="30618"/>
    <cellStyle name="Comma 3 2 2 2 4" xfId="21172"/>
    <cellStyle name="Comma 3 2 2 2 4 2" xfId="31218"/>
    <cellStyle name="Comma 3 2 2 2 5" xfId="26381"/>
    <cellStyle name="Comma 3 2 2 3" xfId="9588"/>
    <cellStyle name="Comma 3 2 2 3 2" xfId="14192"/>
    <cellStyle name="Comma 3 2 2 3 2 2" xfId="28253"/>
    <cellStyle name="Comma 3 2 2 3 3" xfId="21762"/>
    <cellStyle name="Comma 3 2 2 3 3 2" xfId="31802"/>
    <cellStyle name="Comma 3 2 2 3 4" xfId="25748"/>
    <cellStyle name="Comma 3 2 2 4" xfId="18419"/>
    <cellStyle name="Comma 3 2 2 4 2" xfId="30547"/>
    <cellStyle name="Comma 3 2 2 5" xfId="24414"/>
    <cellStyle name="Comma 3 2 2 5 2" xfId="34450"/>
    <cellStyle name="Comma 3 2 2 6" xfId="25503"/>
    <cellStyle name="Comma 3 2 3" xfId="10034"/>
    <cellStyle name="Comma 3 2 3 2" xfId="14624"/>
    <cellStyle name="Comma 3 2 3 2 2" xfId="22194"/>
    <cellStyle name="Comma 3 2 3 2 2 2" xfId="32232"/>
    <cellStyle name="Comma 3 2 3 2 3" xfId="28685"/>
    <cellStyle name="Comma 3 2 3 3" xfId="18471"/>
    <cellStyle name="Comma 3 2 3 3 2" xfId="30599"/>
    <cellStyle name="Comma 3 2 3 4" xfId="21002"/>
    <cellStyle name="Comma 3 2 3 4 2" xfId="31055"/>
    <cellStyle name="Comma 3 2 3 5" xfId="26180"/>
    <cellStyle name="Comma 3 2 4" xfId="9314"/>
    <cellStyle name="Comma 3 2 4 2" xfId="14003"/>
    <cellStyle name="Comma 3 2 4 2 2" xfId="28064"/>
    <cellStyle name="Comma 3 2 4 3" xfId="21581"/>
    <cellStyle name="Comma 3 2 4 3 2" xfId="31623"/>
    <cellStyle name="Comma 3 2 4 4" xfId="25559"/>
    <cellStyle name="Comma 3 2 5" xfId="18352"/>
    <cellStyle name="Comma 3 2 5 2" xfId="20907"/>
    <cellStyle name="Comma 3 2 5 2 2" xfId="30964"/>
    <cellStyle name="Comma 3 2 5 3" xfId="30480"/>
    <cellStyle name="Comma 3 2 6" xfId="11806"/>
    <cellStyle name="Comma 3 2 6 2" xfId="27040"/>
    <cellStyle name="Comma 3 2 7" xfId="23811"/>
    <cellStyle name="Comma 3 2 7 2" xfId="33847"/>
    <cellStyle name="Comma 3 2 8" xfId="24894"/>
    <cellStyle name="Comma 3 3" xfId="3840"/>
    <cellStyle name="Comma 3 3 2" xfId="10096"/>
    <cellStyle name="Comma 3 3 2 2" xfId="10859"/>
    <cellStyle name="Comma 3 3 2 2 2" xfId="18027"/>
    <cellStyle name="Comma 3 3 2 2 2 2" xfId="30301"/>
    <cellStyle name="Comma 3 3 2 2 3" xfId="13548"/>
    <cellStyle name="Comma 3 3 2 2 3 2" xfId="27789"/>
    <cellStyle name="Comma 3 3 2 2 4" xfId="26939"/>
    <cellStyle name="Comma 3 3 2 3" xfId="14666"/>
    <cellStyle name="Comma 3 3 2 3 2" xfId="28727"/>
    <cellStyle name="Comma 3 3 2 4" xfId="26222"/>
    <cellStyle name="Comma 3 3 3" xfId="9372"/>
    <cellStyle name="Comma 3 3 3 2" xfId="14029"/>
    <cellStyle name="Comma 3 3 3 2 2" xfId="28090"/>
    <cellStyle name="Comma 3 3 3 3" xfId="21608"/>
    <cellStyle name="Comma 3 3 3 3 2" xfId="31649"/>
    <cellStyle name="Comma 3 3 3 4" xfId="25585"/>
    <cellStyle name="Comma 3 3 4" xfId="18371"/>
    <cellStyle name="Comma 3 3 4 2" xfId="20927"/>
    <cellStyle name="Comma 3 3 4 2 2" xfId="30983"/>
    <cellStyle name="Comma 3 3 4 3" xfId="30499"/>
    <cellStyle name="Comma 3 3 5" xfId="11823"/>
    <cellStyle name="Comma 3 3 5 2" xfId="27056"/>
    <cellStyle name="Comma 3 3 6" xfId="23836"/>
    <cellStyle name="Comma 3 3 6 2" xfId="33872"/>
    <cellStyle name="Comma 3 3 7" xfId="24910"/>
    <cellStyle name="Comma 3 4" xfId="3857"/>
    <cellStyle name="Comma 3 4 2" xfId="9993"/>
    <cellStyle name="Comma 3 4 2 2" xfId="10876"/>
    <cellStyle name="Comma 3 4 2 2 2" xfId="18442"/>
    <cellStyle name="Comma 3 4 2 2 2 2" xfId="30570"/>
    <cellStyle name="Comma 3 4 2 2 3" xfId="13563"/>
    <cellStyle name="Comma 3 4 2 2 3 2" xfId="27804"/>
    <cellStyle name="Comma 3 4 2 2 4" xfId="26954"/>
    <cellStyle name="Comma 3 4 2 3" xfId="14594"/>
    <cellStyle name="Comma 3 4 2 3 2" xfId="28655"/>
    <cellStyle name="Comma 3 4 2 4" xfId="26150"/>
    <cellStyle name="Comma 3 4 3" xfId="18009"/>
    <cellStyle name="Comma 3 4 3 2" xfId="18506"/>
    <cellStyle name="Comma 3 4 3 2 2" xfId="30633"/>
    <cellStyle name="Comma 3 4 3 3" xfId="22760"/>
    <cellStyle name="Comma 3 4 3 3 2" xfId="32796"/>
    <cellStyle name="Comma 3 4 3 4" xfId="30283"/>
    <cellStyle name="Comma 3 4 4" xfId="18390"/>
    <cellStyle name="Comma 3 4 4 2" xfId="20947"/>
    <cellStyle name="Comma 3 4 4 2 2" xfId="31002"/>
    <cellStyle name="Comma 3 4 4 3" xfId="30518"/>
    <cellStyle name="Comma 3 4 5" xfId="11835"/>
    <cellStyle name="Comma 3 4 5 2" xfId="27068"/>
    <cellStyle name="Comma 3 4 6" xfId="24385"/>
    <cellStyle name="Comma 3 4 6 2" xfId="34421"/>
    <cellStyle name="Comma 3 4 7" xfId="24923"/>
    <cellStyle name="Comma 3 4 8" xfId="34762"/>
    <cellStyle name="Comma 3 5" xfId="6901"/>
    <cellStyle name="Comma 3 5 2" xfId="10018"/>
    <cellStyle name="Comma 3 5 2 2" xfId="14612"/>
    <cellStyle name="Comma 3 5 2 2 2" xfId="28673"/>
    <cellStyle name="Comma 3 5 2 3" xfId="22168"/>
    <cellStyle name="Comma 3 5 2 3 2" xfId="32207"/>
    <cellStyle name="Comma 3 5 2 4" xfId="26168"/>
    <cellStyle name="Comma 3 5 3" xfId="18405"/>
    <cellStyle name="Comma 3 5 3 2" xfId="20963"/>
    <cellStyle name="Comma 3 5 3 2 2" xfId="31017"/>
    <cellStyle name="Comma 3 5 3 3" xfId="30533"/>
    <cellStyle name="Comma 3 5 4" xfId="12561"/>
    <cellStyle name="Comma 3 5 4 2" xfId="27112"/>
    <cellStyle name="Comma 3 5 5" xfId="24372"/>
    <cellStyle name="Comma 3 5 5 2" xfId="34408"/>
    <cellStyle name="Comma 3 5 6" xfId="24945"/>
    <cellStyle name="Comma 3 6" xfId="9286"/>
    <cellStyle name="Comma 3 6 2" xfId="10834"/>
    <cellStyle name="Comma 3 6 2 2" xfId="18458"/>
    <cellStyle name="Comma 3 6 2 2 2" xfId="30586"/>
    <cellStyle name="Comma 3 6 2 3" xfId="13527"/>
    <cellStyle name="Comma 3 6 2 3 2" xfId="27768"/>
    <cellStyle name="Comma 3 6 2 4" xfId="26919"/>
    <cellStyle name="Comma 3 6 3" xfId="13977"/>
    <cellStyle name="Comma 3 6 3 2" xfId="28038"/>
    <cellStyle name="Comma 3 6 4" xfId="25533"/>
    <cellStyle name="Comma 3 7" xfId="18337"/>
    <cellStyle name="Comma 3 7 2" xfId="20892"/>
    <cellStyle name="Comma 3 7 2 2" xfId="30949"/>
    <cellStyle name="Comma 3 7 3" xfId="30465"/>
    <cellStyle name="Comma 3 8" xfId="11516"/>
    <cellStyle name="Comma 3 8 2" xfId="27014"/>
    <cellStyle name="Comma 3 9" xfId="23788"/>
    <cellStyle name="Comma 3 9 2" xfId="33824"/>
    <cellStyle name="Comma 3_Display" xfId="24645"/>
    <cellStyle name="Comma 30" xfId="8086"/>
    <cellStyle name="Comma 30 2" xfId="10186"/>
    <cellStyle name="Comma 30 2 2" xfId="14754"/>
    <cellStyle name="Comma 30 2 2 2" xfId="22287"/>
    <cellStyle name="Comma 30 2 2 2 2" xfId="32324"/>
    <cellStyle name="Comma 30 2 2 3" xfId="28815"/>
    <cellStyle name="Comma 30 2 3" xfId="21101"/>
    <cellStyle name="Comma 30 2 3 2" xfId="31147"/>
    <cellStyle name="Comma 30 2 4" xfId="26310"/>
    <cellStyle name="Comma 30 3" xfId="9517"/>
    <cellStyle name="Comma 30 3 2" xfId="14121"/>
    <cellStyle name="Comma 30 3 2 2" xfId="28182"/>
    <cellStyle name="Comma 30 3 3" xfId="21691"/>
    <cellStyle name="Comma 30 3 3 2" xfId="31731"/>
    <cellStyle name="Comma 30 3 4" xfId="25677"/>
    <cellStyle name="Comma 30 4" xfId="12962"/>
    <cellStyle name="Comma 30 4 2" xfId="27327"/>
    <cellStyle name="Comma 30 5" xfId="23916"/>
    <cellStyle name="Comma 30 5 2" xfId="33952"/>
    <cellStyle name="Comma 30 6" xfId="25160"/>
    <cellStyle name="Comma 300" xfId="10775"/>
    <cellStyle name="Comma 300 2" xfId="15305"/>
    <cellStyle name="Comma 300 2 2" xfId="29366"/>
    <cellStyle name="Comma 300 3" xfId="26861"/>
    <cellStyle name="Comma 301" xfId="10756"/>
    <cellStyle name="Comma 301 2" xfId="15286"/>
    <cellStyle name="Comma 301 2 2" xfId="29347"/>
    <cellStyle name="Comma 301 3" xfId="26842"/>
    <cellStyle name="Comma 302" xfId="10785"/>
    <cellStyle name="Comma 302 2" xfId="15315"/>
    <cellStyle name="Comma 302 2 2" xfId="29376"/>
    <cellStyle name="Comma 302 3" xfId="26871"/>
    <cellStyle name="Comma 303" xfId="10803"/>
    <cellStyle name="Comma 303 2" xfId="15333"/>
    <cellStyle name="Comma 303 2 2" xfId="29394"/>
    <cellStyle name="Comma 303 3" xfId="26889"/>
    <cellStyle name="Comma 304" xfId="10805"/>
    <cellStyle name="Comma 304 2" xfId="15335"/>
    <cellStyle name="Comma 304 2 2" xfId="29396"/>
    <cellStyle name="Comma 304 3" xfId="26891"/>
    <cellStyle name="Comma 305" xfId="15424"/>
    <cellStyle name="Comma 305 2" xfId="29485"/>
    <cellStyle name="Comma 306" xfId="15425"/>
    <cellStyle name="Comma 306 2" xfId="29486"/>
    <cellStyle name="Comma 307" xfId="15427"/>
    <cellStyle name="Comma 307 2" xfId="29488"/>
    <cellStyle name="Comma 308" xfId="15445"/>
    <cellStyle name="Comma 308 2" xfId="29506"/>
    <cellStyle name="Comma 309" xfId="15431"/>
    <cellStyle name="Comma 309 2" xfId="29492"/>
    <cellStyle name="Comma 31" xfId="8087"/>
    <cellStyle name="Comma 31 2" xfId="10164"/>
    <cellStyle name="Comma 31 2 2" xfId="14732"/>
    <cellStyle name="Comma 31 2 2 2" xfId="22265"/>
    <cellStyle name="Comma 31 2 2 2 2" xfId="32302"/>
    <cellStyle name="Comma 31 2 2 3" xfId="28793"/>
    <cellStyle name="Comma 31 2 3" xfId="21079"/>
    <cellStyle name="Comma 31 2 3 2" xfId="31125"/>
    <cellStyle name="Comma 31 2 4" xfId="26288"/>
    <cellStyle name="Comma 31 3" xfId="9491"/>
    <cellStyle name="Comma 31 3 2" xfId="14099"/>
    <cellStyle name="Comma 31 3 2 2" xfId="28160"/>
    <cellStyle name="Comma 31 3 3" xfId="21669"/>
    <cellStyle name="Comma 31 3 3 2" xfId="31709"/>
    <cellStyle name="Comma 31 3 4" xfId="25655"/>
    <cellStyle name="Comma 31 4" xfId="12963"/>
    <cellStyle name="Comma 31 4 2" xfId="27328"/>
    <cellStyle name="Comma 31 5" xfId="23894"/>
    <cellStyle name="Comma 31 5 2" xfId="33930"/>
    <cellStyle name="Comma 31 6" xfId="25161"/>
    <cellStyle name="Comma 310" xfId="15444"/>
    <cellStyle name="Comma 310 2" xfId="29505"/>
    <cellStyle name="Comma 311" xfId="15446"/>
    <cellStyle name="Comma 311 2" xfId="29507"/>
    <cellStyle name="Comma 312" xfId="15458"/>
    <cellStyle name="Comma 312 2" xfId="29519"/>
    <cellStyle name="Comma 313" xfId="15448"/>
    <cellStyle name="Comma 313 2" xfId="29509"/>
    <cellStyle name="Comma 314" xfId="15454"/>
    <cellStyle name="Comma 314 2" xfId="29515"/>
    <cellStyle name="Comma 315" xfId="15460"/>
    <cellStyle name="Comma 315 2" xfId="29521"/>
    <cellStyle name="Comma 316" xfId="15951"/>
    <cellStyle name="Comma 316 2" xfId="29613"/>
    <cellStyle name="Comma 317" xfId="15952"/>
    <cellStyle name="Comma 317 2" xfId="29614"/>
    <cellStyle name="Comma 318" xfId="15953"/>
    <cellStyle name="Comma 318 2" xfId="29615"/>
    <cellStyle name="Comma 319" xfId="15954"/>
    <cellStyle name="Comma 319 2" xfId="29616"/>
    <cellStyle name="Comma 32" xfId="8088"/>
    <cellStyle name="Comma 32 2" xfId="10188"/>
    <cellStyle name="Comma 32 2 2" xfId="14756"/>
    <cellStyle name="Comma 32 2 2 2" xfId="22289"/>
    <cellStyle name="Comma 32 2 2 2 2" xfId="32326"/>
    <cellStyle name="Comma 32 2 2 3" xfId="28817"/>
    <cellStyle name="Comma 32 2 3" xfId="21103"/>
    <cellStyle name="Comma 32 2 3 2" xfId="31149"/>
    <cellStyle name="Comma 32 2 4" xfId="26312"/>
    <cellStyle name="Comma 32 3" xfId="9519"/>
    <cellStyle name="Comma 32 3 2" xfId="14123"/>
    <cellStyle name="Comma 32 3 2 2" xfId="28184"/>
    <cellStyle name="Comma 32 3 3" xfId="21693"/>
    <cellStyle name="Comma 32 3 3 2" xfId="31733"/>
    <cellStyle name="Comma 32 3 4" xfId="25679"/>
    <cellStyle name="Comma 32 4" xfId="12964"/>
    <cellStyle name="Comma 32 4 2" xfId="27329"/>
    <cellStyle name="Comma 32 5" xfId="23918"/>
    <cellStyle name="Comma 32 5 2" xfId="33954"/>
    <cellStyle name="Comma 32 6" xfId="25162"/>
    <cellStyle name="Comma 320" xfId="15955"/>
    <cellStyle name="Comma 320 2" xfId="29617"/>
    <cellStyle name="Comma 321" xfId="15956"/>
    <cellStyle name="Comma 321 2" xfId="29618"/>
    <cellStyle name="Comma 322" xfId="15957"/>
    <cellStyle name="Comma 322 2" xfId="29619"/>
    <cellStyle name="Comma 323" xfId="15958"/>
    <cellStyle name="Comma 323 2" xfId="29620"/>
    <cellStyle name="Comma 324" xfId="15959"/>
    <cellStyle name="Comma 324 2" xfId="29621"/>
    <cellStyle name="Comma 325" xfId="17253"/>
    <cellStyle name="Comma 325 2" xfId="30069"/>
    <cellStyle name="Comma 326" xfId="17260"/>
    <cellStyle name="Comma 326 2" xfId="30070"/>
    <cellStyle name="Comma 327" xfId="17252"/>
    <cellStyle name="Comma 327 2" xfId="30068"/>
    <cellStyle name="Comma 328" xfId="17266"/>
    <cellStyle name="Comma 328 2" xfId="30073"/>
    <cellStyle name="Comma 329" xfId="17270"/>
    <cellStyle name="Comma 329 2" xfId="30075"/>
    <cellStyle name="Comma 33" xfId="8089"/>
    <cellStyle name="Comma 33 2" xfId="10190"/>
    <cellStyle name="Comma 33 2 2" xfId="14758"/>
    <cellStyle name="Comma 33 2 2 2" xfId="22291"/>
    <cellStyle name="Comma 33 2 2 2 2" xfId="32328"/>
    <cellStyle name="Comma 33 2 2 3" xfId="28819"/>
    <cellStyle name="Comma 33 2 3" xfId="21105"/>
    <cellStyle name="Comma 33 2 3 2" xfId="31151"/>
    <cellStyle name="Comma 33 2 4" xfId="26314"/>
    <cellStyle name="Comma 33 3" xfId="9521"/>
    <cellStyle name="Comma 33 3 2" xfId="14125"/>
    <cellStyle name="Comma 33 3 2 2" xfId="28186"/>
    <cellStyle name="Comma 33 3 3" xfId="21695"/>
    <cellStyle name="Comma 33 3 3 2" xfId="31735"/>
    <cellStyle name="Comma 33 3 4" xfId="25681"/>
    <cellStyle name="Comma 33 4" xfId="12965"/>
    <cellStyle name="Comma 33 4 2" xfId="27330"/>
    <cellStyle name="Comma 33 5" xfId="23920"/>
    <cellStyle name="Comma 33 5 2" xfId="33956"/>
    <cellStyle name="Comma 33 6" xfId="25163"/>
    <cellStyle name="Comma 330" xfId="17274"/>
    <cellStyle name="Comma 330 2" xfId="30077"/>
    <cellStyle name="Comma 331" xfId="17278"/>
    <cellStyle name="Comma 331 2" xfId="30079"/>
    <cellStyle name="Comma 332" xfId="17282"/>
    <cellStyle name="Comma 332 2" xfId="30081"/>
    <cellStyle name="Comma 333" xfId="17285"/>
    <cellStyle name="Comma 333 2" xfId="30083"/>
    <cellStyle name="Comma 334" xfId="17289"/>
    <cellStyle name="Comma 334 2" xfId="30085"/>
    <cellStyle name="Comma 335" xfId="17290"/>
    <cellStyle name="Comma 335 2" xfId="30086"/>
    <cellStyle name="Comma 336" xfId="17262"/>
    <cellStyle name="Comma 336 2" xfId="30071"/>
    <cellStyle name="Comma 337" xfId="17302"/>
    <cellStyle name="Comma 337 2" xfId="30090"/>
    <cellStyle name="Comma 338" xfId="17306"/>
    <cellStyle name="Comma 338 2" xfId="30092"/>
    <cellStyle name="Comma 339" xfId="17310"/>
    <cellStyle name="Comma 339 2" xfId="30094"/>
    <cellStyle name="Comma 34" xfId="8090"/>
    <cellStyle name="Comma 34 2" xfId="10192"/>
    <cellStyle name="Comma 34 2 2" xfId="14760"/>
    <cellStyle name="Comma 34 2 2 2" xfId="22293"/>
    <cellStyle name="Comma 34 2 2 2 2" xfId="32330"/>
    <cellStyle name="Comma 34 2 2 3" xfId="28821"/>
    <cellStyle name="Comma 34 2 3" xfId="21107"/>
    <cellStyle name="Comma 34 2 3 2" xfId="31153"/>
    <cellStyle name="Comma 34 2 4" xfId="26316"/>
    <cellStyle name="Comma 34 3" xfId="9523"/>
    <cellStyle name="Comma 34 3 2" xfId="14127"/>
    <cellStyle name="Comma 34 3 2 2" xfId="28188"/>
    <cellStyle name="Comma 34 3 3" xfId="21697"/>
    <cellStyle name="Comma 34 3 3 2" xfId="31737"/>
    <cellStyle name="Comma 34 3 4" xfId="25683"/>
    <cellStyle name="Comma 34 4" xfId="12966"/>
    <cellStyle name="Comma 34 4 2" xfId="27331"/>
    <cellStyle name="Comma 34 5" xfId="23922"/>
    <cellStyle name="Comma 34 5 2" xfId="33958"/>
    <cellStyle name="Comma 34 6" xfId="25164"/>
    <cellStyle name="Comma 340" xfId="17314"/>
    <cellStyle name="Comma 340 2" xfId="30096"/>
    <cellStyle name="Comma 341" xfId="17318"/>
    <cellStyle name="Comma 341 2" xfId="30098"/>
    <cellStyle name="Comma 342" xfId="17322"/>
    <cellStyle name="Comma 342 2" xfId="30100"/>
    <cellStyle name="Comma 343" xfId="17326"/>
    <cellStyle name="Comma 343 2" xfId="30102"/>
    <cellStyle name="Comma 344" xfId="17330"/>
    <cellStyle name="Comma 344 2" xfId="30104"/>
    <cellStyle name="Comma 345" xfId="17333"/>
    <cellStyle name="Comma 345 2" xfId="30106"/>
    <cellStyle name="Comma 346" xfId="17337"/>
    <cellStyle name="Comma 346 2" xfId="30108"/>
    <cellStyle name="Comma 347" xfId="17344"/>
    <cellStyle name="Comma 347 2" xfId="30113"/>
    <cellStyle name="Comma 348" xfId="17342"/>
    <cellStyle name="Comma 348 2" xfId="30111"/>
    <cellStyle name="Comma 349" xfId="17350"/>
    <cellStyle name="Comma 349 2" xfId="30114"/>
    <cellStyle name="Comma 35" xfId="8091"/>
    <cellStyle name="Comma 35 2" xfId="10194"/>
    <cellStyle name="Comma 35 2 2" xfId="14762"/>
    <cellStyle name="Comma 35 2 2 2" xfId="22295"/>
    <cellStyle name="Comma 35 2 2 2 2" xfId="32332"/>
    <cellStyle name="Comma 35 2 2 3" xfId="28823"/>
    <cellStyle name="Comma 35 2 3" xfId="21109"/>
    <cellStyle name="Comma 35 2 3 2" xfId="31155"/>
    <cellStyle name="Comma 35 2 4" xfId="26318"/>
    <cellStyle name="Comma 35 3" xfId="9525"/>
    <cellStyle name="Comma 35 3 2" xfId="14129"/>
    <cellStyle name="Comma 35 3 2 2" xfId="28190"/>
    <cellStyle name="Comma 35 3 3" xfId="21699"/>
    <cellStyle name="Comma 35 3 3 2" xfId="31739"/>
    <cellStyle name="Comma 35 3 4" xfId="25685"/>
    <cellStyle name="Comma 35 4" xfId="12967"/>
    <cellStyle name="Comma 35 4 2" xfId="27332"/>
    <cellStyle name="Comma 35 5" xfId="23924"/>
    <cellStyle name="Comma 35 5 2" xfId="33960"/>
    <cellStyle name="Comma 35 6" xfId="25165"/>
    <cellStyle name="Comma 350" xfId="17354"/>
    <cellStyle name="Comma 350 2" xfId="30116"/>
    <cellStyle name="Comma 351" xfId="17358"/>
    <cellStyle name="Comma 351 2" xfId="30118"/>
    <cellStyle name="Comma 352" xfId="17361"/>
    <cellStyle name="Comma 352 2" xfId="30120"/>
    <cellStyle name="Comma 353" xfId="17365"/>
    <cellStyle name="Comma 353 2" xfId="30122"/>
    <cellStyle name="Comma 354" xfId="17371"/>
    <cellStyle name="Comma 354 2" xfId="30127"/>
    <cellStyle name="Comma 355" xfId="17369"/>
    <cellStyle name="Comma 355 2" xfId="30125"/>
    <cellStyle name="Comma 356" xfId="17377"/>
    <cellStyle name="Comma 356 2" xfId="30129"/>
    <cellStyle name="Comma 357" xfId="17381"/>
    <cellStyle name="Comma 357 2" xfId="30131"/>
    <cellStyle name="Comma 358" xfId="17382"/>
    <cellStyle name="Comma 358 2" xfId="30132"/>
    <cellStyle name="Comma 359" xfId="17373"/>
    <cellStyle name="Comma 359 2" xfId="30128"/>
    <cellStyle name="Comma 36" xfId="8092"/>
    <cellStyle name="Comma 36 2" xfId="10196"/>
    <cellStyle name="Comma 36 2 2" xfId="14764"/>
    <cellStyle name="Comma 36 2 2 2" xfId="22297"/>
    <cellStyle name="Comma 36 2 2 2 2" xfId="32334"/>
    <cellStyle name="Comma 36 2 2 3" xfId="28825"/>
    <cellStyle name="Comma 36 2 3" xfId="21111"/>
    <cellStyle name="Comma 36 2 3 2" xfId="31157"/>
    <cellStyle name="Comma 36 2 4" xfId="26320"/>
    <cellStyle name="Comma 36 3" xfId="9527"/>
    <cellStyle name="Comma 36 3 2" xfId="14131"/>
    <cellStyle name="Comma 36 3 2 2" xfId="28192"/>
    <cellStyle name="Comma 36 3 3" xfId="21701"/>
    <cellStyle name="Comma 36 3 3 2" xfId="31741"/>
    <cellStyle name="Comma 36 3 4" xfId="25687"/>
    <cellStyle name="Comma 36 4" xfId="12968"/>
    <cellStyle name="Comma 36 4 2" xfId="27333"/>
    <cellStyle name="Comma 36 5" xfId="23926"/>
    <cellStyle name="Comma 36 5 2" xfId="33962"/>
    <cellStyle name="Comma 36 6" xfId="25166"/>
    <cellStyle name="Comma 360" xfId="17385"/>
    <cellStyle name="Comma 360 2" xfId="30134"/>
    <cellStyle name="Comma 361" xfId="17386"/>
    <cellStyle name="Comma 361 2" xfId="30135"/>
    <cellStyle name="Comma 362" xfId="17401"/>
    <cellStyle name="Comma 362 2" xfId="30140"/>
    <cellStyle name="Comma 363" xfId="17405"/>
    <cellStyle name="Comma 363 2" xfId="30142"/>
    <cellStyle name="Comma 364" xfId="17406"/>
    <cellStyle name="Comma 364 2" xfId="30143"/>
    <cellStyle name="Comma 365" xfId="17415"/>
    <cellStyle name="Comma 365 2" xfId="30148"/>
    <cellStyle name="Comma 366" xfId="17410"/>
    <cellStyle name="Comma 366 2" xfId="30145"/>
    <cellStyle name="Comma 367" xfId="17422"/>
    <cellStyle name="Comma 367 2" xfId="30150"/>
    <cellStyle name="Comma 368" xfId="17426"/>
    <cellStyle name="Comma 368 2" xfId="30152"/>
    <cellStyle name="Comma 369" xfId="17430"/>
    <cellStyle name="Comma 369 2" xfId="30154"/>
    <cellStyle name="Comma 37" xfId="8093"/>
    <cellStyle name="Comma 37 2" xfId="10161"/>
    <cellStyle name="Comma 37 2 2" xfId="14729"/>
    <cellStyle name="Comma 37 2 2 2" xfId="22262"/>
    <cellStyle name="Comma 37 2 2 2 2" xfId="32299"/>
    <cellStyle name="Comma 37 2 2 3" xfId="28790"/>
    <cellStyle name="Comma 37 2 3" xfId="21076"/>
    <cellStyle name="Comma 37 2 3 2" xfId="31122"/>
    <cellStyle name="Comma 37 2 4" xfId="26285"/>
    <cellStyle name="Comma 37 3" xfId="9488"/>
    <cellStyle name="Comma 37 3 2" xfId="14096"/>
    <cellStyle name="Comma 37 3 2 2" xfId="28157"/>
    <cellStyle name="Comma 37 3 3" xfId="21666"/>
    <cellStyle name="Comma 37 3 3 2" xfId="31706"/>
    <cellStyle name="Comma 37 3 4" xfId="25652"/>
    <cellStyle name="Comma 37 4" xfId="12969"/>
    <cellStyle name="Comma 37 4 2" xfId="27334"/>
    <cellStyle name="Comma 37 5" xfId="23891"/>
    <cellStyle name="Comma 37 5 2" xfId="33927"/>
    <cellStyle name="Comma 37 6" xfId="25167"/>
    <cellStyle name="Comma 370" xfId="17434"/>
    <cellStyle name="Comma 370 2" xfId="30156"/>
    <cellStyle name="Comma 371" xfId="17438"/>
    <cellStyle name="Comma 371 2" xfId="30158"/>
    <cellStyle name="Comma 372" xfId="17442"/>
    <cellStyle name="Comma 372 2" xfId="30160"/>
    <cellStyle name="Comma 373" xfId="17446"/>
    <cellStyle name="Comma 373 2" xfId="30162"/>
    <cellStyle name="Comma 374" xfId="17450"/>
    <cellStyle name="Comma 374 2" xfId="30164"/>
    <cellStyle name="Comma 375" xfId="17454"/>
    <cellStyle name="Comma 375 2" xfId="30166"/>
    <cellStyle name="Comma 376" xfId="17458"/>
    <cellStyle name="Comma 376 2" xfId="30168"/>
    <cellStyle name="Comma 377" xfId="17462"/>
    <cellStyle name="Comma 377 2" xfId="30170"/>
    <cellStyle name="Comma 378" xfId="17466"/>
    <cellStyle name="Comma 378 2" xfId="30172"/>
    <cellStyle name="Comma 379" xfId="17470"/>
    <cellStyle name="Comma 379 2" xfId="30174"/>
    <cellStyle name="Comma 38" xfId="8094"/>
    <cellStyle name="Comma 38 2" xfId="10151"/>
    <cellStyle name="Comma 38 2 2" xfId="14719"/>
    <cellStyle name="Comma 38 2 2 2" xfId="22252"/>
    <cellStyle name="Comma 38 2 2 2 2" xfId="32289"/>
    <cellStyle name="Comma 38 2 2 3" xfId="28780"/>
    <cellStyle name="Comma 38 2 3" xfId="21066"/>
    <cellStyle name="Comma 38 2 3 2" xfId="31112"/>
    <cellStyle name="Comma 38 2 4" xfId="26275"/>
    <cellStyle name="Comma 38 3" xfId="9475"/>
    <cellStyle name="Comma 38 3 2" xfId="14086"/>
    <cellStyle name="Comma 38 3 2 2" xfId="28147"/>
    <cellStyle name="Comma 38 3 3" xfId="21656"/>
    <cellStyle name="Comma 38 3 3 2" xfId="31696"/>
    <cellStyle name="Comma 38 3 4" xfId="25642"/>
    <cellStyle name="Comma 38 4" xfId="12970"/>
    <cellStyle name="Comma 38 4 2" xfId="27335"/>
    <cellStyle name="Comma 38 5" xfId="23881"/>
    <cellStyle name="Comma 38 5 2" xfId="33917"/>
    <cellStyle name="Comma 38 6" xfId="25168"/>
    <cellStyle name="Comma 380" xfId="17474"/>
    <cellStyle name="Comma 380 2" xfId="30176"/>
    <cellStyle name="Comma 381" xfId="17477"/>
    <cellStyle name="Comma 381 2" xfId="30178"/>
    <cellStyle name="Comma 382" xfId="17481"/>
    <cellStyle name="Comma 382 2" xfId="30180"/>
    <cellStyle name="Comma 383" xfId="17488"/>
    <cellStyle name="Comma 383 2" xfId="30185"/>
    <cellStyle name="Comma 384" xfId="17486"/>
    <cellStyle name="Comma 384 2" xfId="30183"/>
    <cellStyle name="Comma 385" xfId="17493"/>
    <cellStyle name="Comma 385 2" xfId="30186"/>
    <cellStyle name="Comma 386" xfId="17497"/>
    <cellStyle name="Comma 386 2" xfId="30188"/>
    <cellStyle name="Comma 387" xfId="17501"/>
    <cellStyle name="Comma 387 2" xfId="30190"/>
    <cellStyle name="Comma 388" xfId="17505"/>
    <cellStyle name="Comma 388 2" xfId="30192"/>
    <cellStyle name="Comma 389" xfId="17509"/>
    <cellStyle name="Comma 389 2" xfId="30194"/>
    <cellStyle name="Comma 39" xfId="8095"/>
    <cellStyle name="Comma 39 2" xfId="10198"/>
    <cellStyle name="Comma 39 2 2" xfId="14766"/>
    <cellStyle name="Comma 39 2 2 2" xfId="22299"/>
    <cellStyle name="Comma 39 2 2 2 2" xfId="32336"/>
    <cellStyle name="Comma 39 2 2 3" xfId="28827"/>
    <cellStyle name="Comma 39 2 3" xfId="21113"/>
    <cellStyle name="Comma 39 2 3 2" xfId="31159"/>
    <cellStyle name="Comma 39 2 4" xfId="26322"/>
    <cellStyle name="Comma 39 3" xfId="9529"/>
    <cellStyle name="Comma 39 3 2" xfId="14133"/>
    <cellStyle name="Comma 39 3 2 2" xfId="28194"/>
    <cellStyle name="Comma 39 3 3" xfId="21703"/>
    <cellStyle name="Comma 39 3 3 2" xfId="31743"/>
    <cellStyle name="Comma 39 3 4" xfId="25689"/>
    <cellStyle name="Comma 39 4" xfId="12971"/>
    <cellStyle name="Comma 39 4 2" xfId="27336"/>
    <cellStyle name="Comma 39 5" xfId="23928"/>
    <cellStyle name="Comma 39 5 2" xfId="33964"/>
    <cellStyle name="Comma 39 6" xfId="25169"/>
    <cellStyle name="Comma 390" xfId="17513"/>
    <cellStyle name="Comma 390 2" xfId="30196"/>
    <cellStyle name="Comma 391" xfId="17517"/>
    <cellStyle name="Comma 391 2" xfId="30198"/>
    <cellStyle name="Comma 392" xfId="17521"/>
    <cellStyle name="Comma 392 2" xfId="30200"/>
    <cellStyle name="Comma 393" xfId="17525"/>
    <cellStyle name="Comma 393 2" xfId="30202"/>
    <cellStyle name="Comma 394" xfId="17529"/>
    <cellStyle name="Comma 394 2" xfId="30204"/>
    <cellStyle name="Comma 395" xfId="17532"/>
    <cellStyle name="Comma 395 2" xfId="30206"/>
    <cellStyle name="Comma 396" xfId="17535"/>
    <cellStyle name="Comma 396 2" xfId="30208"/>
    <cellStyle name="Comma 397" xfId="17543"/>
    <cellStyle name="Comma 397 2" xfId="30212"/>
    <cellStyle name="Comma 398" xfId="17545"/>
    <cellStyle name="Comma 398 2" xfId="30213"/>
    <cellStyle name="Comma 399" xfId="17550"/>
    <cellStyle name="Comma 399 2" xfId="30214"/>
    <cellStyle name="Comma 4" xfId="2510"/>
    <cellStyle name="Comma 4 10" xfId="24854"/>
    <cellStyle name="Comma 4 2" xfId="3818"/>
    <cellStyle name="Comma 4 2 2" xfId="9241"/>
    <cellStyle name="Comma 4 2 2 2" xfId="10258"/>
    <cellStyle name="Comma 4 2 2 2 2" xfId="14826"/>
    <cellStyle name="Comma 4 2 2 2 2 2" xfId="22359"/>
    <cellStyle name="Comma 4 2 2 2 2 2 2" xfId="32396"/>
    <cellStyle name="Comma 4 2 2 2 2 3" xfId="28887"/>
    <cellStyle name="Comma 4 2 2 2 3" xfId="18491"/>
    <cellStyle name="Comma 4 2 2 2 3 2" xfId="30619"/>
    <cellStyle name="Comma 4 2 2 2 4" xfId="21173"/>
    <cellStyle name="Comma 4 2 2 2 4 2" xfId="31219"/>
    <cellStyle name="Comma 4 2 2 2 5" xfId="26382"/>
    <cellStyle name="Comma 4 2 2 3" xfId="9589"/>
    <cellStyle name="Comma 4 2 2 3 2" xfId="14193"/>
    <cellStyle name="Comma 4 2 2 3 2 2" xfId="28254"/>
    <cellStyle name="Comma 4 2 2 3 3" xfId="21763"/>
    <cellStyle name="Comma 4 2 2 3 3 2" xfId="31803"/>
    <cellStyle name="Comma 4 2 2 3 4" xfId="25749"/>
    <cellStyle name="Comma 4 2 2 4" xfId="18420"/>
    <cellStyle name="Comma 4 2 2 4 2" xfId="30548"/>
    <cellStyle name="Comma 4 2 2 5" xfId="24415"/>
    <cellStyle name="Comma 4 2 2 5 2" xfId="34451"/>
    <cellStyle name="Comma 4 2 2 6" xfId="25504"/>
    <cellStyle name="Comma 4 2 3" xfId="10057"/>
    <cellStyle name="Comma 4 2 3 2" xfId="14638"/>
    <cellStyle name="Comma 4 2 3 2 2" xfId="22195"/>
    <cellStyle name="Comma 4 2 3 2 2 2" xfId="32233"/>
    <cellStyle name="Comma 4 2 3 2 3" xfId="28699"/>
    <cellStyle name="Comma 4 2 3 3" xfId="18472"/>
    <cellStyle name="Comma 4 2 3 3 2" xfId="30600"/>
    <cellStyle name="Comma 4 2 3 4" xfId="21003"/>
    <cellStyle name="Comma 4 2 3 4 2" xfId="31056"/>
    <cellStyle name="Comma 4 2 3 5" xfId="26194"/>
    <cellStyle name="Comma 4 2 4" xfId="9315"/>
    <cellStyle name="Comma 4 2 4 2" xfId="14004"/>
    <cellStyle name="Comma 4 2 4 2 2" xfId="28065"/>
    <cellStyle name="Comma 4 2 4 3" xfId="21582"/>
    <cellStyle name="Comma 4 2 4 3 2" xfId="31624"/>
    <cellStyle name="Comma 4 2 4 4" xfId="25560"/>
    <cellStyle name="Comma 4 2 5" xfId="18353"/>
    <cellStyle name="Comma 4 2 5 2" xfId="20908"/>
    <cellStyle name="Comma 4 2 5 2 2" xfId="30965"/>
    <cellStyle name="Comma 4 2 5 3" xfId="30481"/>
    <cellStyle name="Comma 4 2 6" xfId="11807"/>
    <cellStyle name="Comma 4 2 6 2" xfId="27041"/>
    <cellStyle name="Comma 4 2 7" xfId="23812"/>
    <cellStyle name="Comma 4 2 7 2" xfId="33848"/>
    <cellStyle name="Comma 4 2 8" xfId="24895"/>
    <cellStyle name="Comma 4 3" xfId="3841"/>
    <cellStyle name="Comma 4 3 2" xfId="10097"/>
    <cellStyle name="Comma 4 3 2 2" xfId="10860"/>
    <cellStyle name="Comma 4 3 2 2 2" xfId="18028"/>
    <cellStyle name="Comma 4 3 2 2 2 2" xfId="30302"/>
    <cellStyle name="Comma 4 3 2 2 3" xfId="13549"/>
    <cellStyle name="Comma 4 3 2 2 3 2" xfId="27790"/>
    <cellStyle name="Comma 4 3 2 2 4" xfId="26940"/>
    <cellStyle name="Comma 4 3 2 3" xfId="14667"/>
    <cellStyle name="Comma 4 3 2 3 2" xfId="28728"/>
    <cellStyle name="Comma 4 3 2 4" xfId="26223"/>
    <cellStyle name="Comma 4 3 3" xfId="9373"/>
    <cellStyle name="Comma 4 3 3 2" xfId="14030"/>
    <cellStyle name="Comma 4 3 3 2 2" xfId="28091"/>
    <cellStyle name="Comma 4 3 3 3" xfId="21609"/>
    <cellStyle name="Comma 4 3 3 3 2" xfId="31650"/>
    <cellStyle name="Comma 4 3 3 4" xfId="25586"/>
    <cellStyle name="Comma 4 3 4" xfId="18372"/>
    <cellStyle name="Comma 4 3 4 2" xfId="20928"/>
    <cellStyle name="Comma 4 3 4 2 2" xfId="30984"/>
    <cellStyle name="Comma 4 3 4 3" xfId="30500"/>
    <cellStyle name="Comma 4 3 5" xfId="11824"/>
    <cellStyle name="Comma 4 3 5 2" xfId="27057"/>
    <cellStyle name="Comma 4 3 6" xfId="23837"/>
    <cellStyle name="Comma 4 3 6 2" xfId="33873"/>
    <cellStyle name="Comma 4 3 7" xfId="24911"/>
    <cellStyle name="Comma 4 4" xfId="3858"/>
    <cellStyle name="Comma 4 4 2" xfId="9994"/>
    <cellStyle name="Comma 4 4 2 2" xfId="10877"/>
    <cellStyle name="Comma 4 4 2 2 2" xfId="18443"/>
    <cellStyle name="Comma 4 4 2 2 2 2" xfId="30571"/>
    <cellStyle name="Comma 4 4 2 2 3" xfId="13564"/>
    <cellStyle name="Comma 4 4 2 2 3 2" xfId="27805"/>
    <cellStyle name="Comma 4 4 2 2 4" xfId="26955"/>
    <cellStyle name="Comma 4 4 2 3" xfId="14595"/>
    <cellStyle name="Comma 4 4 2 3 2" xfId="28656"/>
    <cellStyle name="Comma 4 4 2 4" xfId="26151"/>
    <cellStyle name="Comma 4 4 3" xfId="18010"/>
    <cellStyle name="Comma 4 4 3 2" xfId="18507"/>
    <cellStyle name="Comma 4 4 3 2 2" xfId="30634"/>
    <cellStyle name="Comma 4 4 3 3" xfId="22761"/>
    <cellStyle name="Comma 4 4 3 3 2" xfId="32797"/>
    <cellStyle name="Comma 4 4 3 4" xfId="30284"/>
    <cellStyle name="Comma 4 4 4" xfId="18391"/>
    <cellStyle name="Comma 4 4 4 2" xfId="20948"/>
    <cellStyle name="Comma 4 4 4 2 2" xfId="31003"/>
    <cellStyle name="Comma 4 4 4 3" xfId="30519"/>
    <cellStyle name="Comma 4 4 5" xfId="11836"/>
    <cellStyle name="Comma 4 4 5 2" xfId="27069"/>
    <cellStyle name="Comma 4 4 6" xfId="24386"/>
    <cellStyle name="Comma 4 4 6 2" xfId="34422"/>
    <cellStyle name="Comma 4 4 7" xfId="24924"/>
    <cellStyle name="Comma 4 5" xfId="6902"/>
    <cellStyle name="Comma 4 5 2" xfId="10044"/>
    <cellStyle name="Comma 4 5 2 2" xfId="14632"/>
    <cellStyle name="Comma 4 5 2 2 2" xfId="28693"/>
    <cellStyle name="Comma 4 5 2 3" xfId="22169"/>
    <cellStyle name="Comma 4 5 2 3 2" xfId="32208"/>
    <cellStyle name="Comma 4 5 2 4" xfId="26188"/>
    <cellStyle name="Comma 4 5 3" xfId="18406"/>
    <cellStyle name="Comma 4 5 3 2" xfId="20964"/>
    <cellStyle name="Comma 4 5 3 2 2" xfId="31018"/>
    <cellStyle name="Comma 4 5 3 3" xfId="30534"/>
    <cellStyle name="Comma 4 5 4" xfId="12562"/>
    <cellStyle name="Comma 4 5 4 2" xfId="27113"/>
    <cellStyle name="Comma 4 5 5" xfId="24374"/>
    <cellStyle name="Comma 4 5 5 2" xfId="34410"/>
    <cellStyle name="Comma 4 5 6" xfId="24946"/>
    <cellStyle name="Comma 4 6" xfId="9287"/>
    <cellStyle name="Comma 4 6 2" xfId="10835"/>
    <cellStyle name="Comma 4 6 2 2" xfId="18459"/>
    <cellStyle name="Comma 4 6 2 2 2" xfId="30587"/>
    <cellStyle name="Comma 4 6 2 3" xfId="13528"/>
    <cellStyle name="Comma 4 6 2 3 2" xfId="27769"/>
    <cellStyle name="Comma 4 6 2 4" xfId="26920"/>
    <cellStyle name="Comma 4 6 3" xfId="13978"/>
    <cellStyle name="Comma 4 6 3 2" xfId="28039"/>
    <cellStyle name="Comma 4 6 4" xfId="25534"/>
    <cellStyle name="Comma 4 7" xfId="18338"/>
    <cellStyle name="Comma 4 7 2" xfId="20893"/>
    <cellStyle name="Comma 4 7 2 2" xfId="30950"/>
    <cellStyle name="Comma 4 7 3" xfId="30466"/>
    <cellStyle name="Comma 4 8" xfId="11517"/>
    <cellStyle name="Comma 4 8 2" xfId="27015"/>
    <cellStyle name="Comma 4 9" xfId="23789"/>
    <cellStyle name="Comma 4 9 2" xfId="33825"/>
    <cellStyle name="Comma 40" xfId="8096"/>
    <cellStyle name="Comma 40 2" xfId="10200"/>
    <cellStyle name="Comma 40 2 2" xfId="14768"/>
    <cellStyle name="Comma 40 2 2 2" xfId="22301"/>
    <cellStyle name="Comma 40 2 2 2 2" xfId="32338"/>
    <cellStyle name="Comma 40 2 2 3" xfId="28829"/>
    <cellStyle name="Comma 40 2 3" xfId="21115"/>
    <cellStyle name="Comma 40 2 3 2" xfId="31161"/>
    <cellStyle name="Comma 40 2 4" xfId="26324"/>
    <cellStyle name="Comma 40 3" xfId="9531"/>
    <cellStyle name="Comma 40 3 2" xfId="14135"/>
    <cellStyle name="Comma 40 3 2 2" xfId="28196"/>
    <cellStyle name="Comma 40 3 3" xfId="21705"/>
    <cellStyle name="Comma 40 3 3 2" xfId="31745"/>
    <cellStyle name="Comma 40 3 4" xfId="25691"/>
    <cellStyle name="Comma 40 4" xfId="12972"/>
    <cellStyle name="Comma 40 4 2" xfId="27337"/>
    <cellStyle name="Comma 40 5" xfId="23930"/>
    <cellStyle name="Comma 40 5 2" xfId="33966"/>
    <cellStyle name="Comma 40 6" xfId="25170"/>
    <cellStyle name="Comma 400" xfId="17554"/>
    <cellStyle name="Comma 400 2" xfId="30216"/>
    <cellStyle name="Comma 401" xfId="17557"/>
    <cellStyle name="Comma 401 2" xfId="30218"/>
    <cellStyle name="Comma 402" xfId="17560"/>
    <cellStyle name="Comma 402 2" xfId="30220"/>
    <cellStyle name="Comma 403" xfId="17567"/>
    <cellStyle name="Comma 403 2" xfId="30225"/>
    <cellStyle name="Comma 404" xfId="17565"/>
    <cellStyle name="Comma 404 2" xfId="30223"/>
    <cellStyle name="Comma 405" xfId="17573"/>
    <cellStyle name="Comma 405 2" xfId="30226"/>
    <cellStyle name="Comma 406" xfId="17579"/>
    <cellStyle name="Comma 406 2" xfId="30231"/>
    <cellStyle name="Comma 407" xfId="17577"/>
    <cellStyle name="Comma 407 2" xfId="30229"/>
    <cellStyle name="Comma 408" xfId="17583"/>
    <cellStyle name="Comma 408 2" xfId="30232"/>
    <cellStyle name="Comma 409" xfId="17587"/>
    <cellStyle name="Comma 409 2" xfId="30234"/>
    <cellStyle name="Comma 41" xfId="8097"/>
    <cellStyle name="Comma 41 2" xfId="10202"/>
    <cellStyle name="Comma 41 2 2" xfId="14770"/>
    <cellStyle name="Comma 41 2 2 2" xfId="22303"/>
    <cellStyle name="Comma 41 2 2 2 2" xfId="32340"/>
    <cellStyle name="Comma 41 2 2 3" xfId="28831"/>
    <cellStyle name="Comma 41 2 3" xfId="21117"/>
    <cellStyle name="Comma 41 2 3 2" xfId="31163"/>
    <cellStyle name="Comma 41 2 4" xfId="26326"/>
    <cellStyle name="Comma 41 3" xfId="9533"/>
    <cellStyle name="Comma 41 3 2" xfId="14137"/>
    <cellStyle name="Comma 41 3 2 2" xfId="28198"/>
    <cellStyle name="Comma 41 3 3" xfId="21707"/>
    <cellStyle name="Comma 41 3 3 2" xfId="31747"/>
    <cellStyle name="Comma 41 3 4" xfId="25693"/>
    <cellStyle name="Comma 41 4" xfId="12973"/>
    <cellStyle name="Comma 41 4 2" xfId="27338"/>
    <cellStyle name="Comma 41 5" xfId="23932"/>
    <cellStyle name="Comma 41 5 2" xfId="33968"/>
    <cellStyle name="Comma 41 6" xfId="25171"/>
    <cellStyle name="Comma 410" xfId="17591"/>
    <cellStyle name="Comma 410 2" xfId="30236"/>
    <cellStyle name="Comma 411" xfId="17595"/>
    <cellStyle name="Comma 411 2" xfId="30238"/>
    <cellStyle name="Comma 412" xfId="17599"/>
    <cellStyle name="Comma 412 2" xfId="24536"/>
    <cellStyle name="Comma 412 2 2" xfId="34523"/>
    <cellStyle name="Comma 412 3" xfId="30240"/>
    <cellStyle name="Comma 413" xfId="17603"/>
    <cellStyle name="Comma 413 2" xfId="30242"/>
    <cellStyle name="Comma 414" xfId="17606"/>
    <cellStyle name="Comma 414 2" xfId="24541"/>
    <cellStyle name="Comma 414 2 2" xfId="34526"/>
    <cellStyle name="Comma 414 3" xfId="30244"/>
    <cellStyle name="Comma 415" xfId="17609"/>
    <cellStyle name="Comma 415 2" xfId="30246"/>
    <cellStyle name="Comma 416" xfId="17612"/>
    <cellStyle name="Comma 416 2" xfId="30248"/>
    <cellStyle name="Comma 417" xfId="17775"/>
    <cellStyle name="Comma 417 2" xfId="30256"/>
    <cellStyle name="Comma 418" xfId="17828"/>
    <cellStyle name="Comma 418 2" xfId="30264"/>
    <cellStyle name="Comma 419" xfId="17958"/>
    <cellStyle name="Comma 419 2" xfId="24643"/>
    <cellStyle name="Comma 419 2 2" xfId="34583"/>
    <cellStyle name="Comma 419 3" xfId="30267"/>
    <cellStyle name="Comma 42" xfId="8098"/>
    <cellStyle name="Comma 42 2" xfId="10120"/>
    <cellStyle name="Comma 42 2 2" xfId="14688"/>
    <cellStyle name="Comma 42 2 2 2" xfId="22220"/>
    <cellStyle name="Comma 42 2 2 2 2" xfId="32257"/>
    <cellStyle name="Comma 42 2 2 3" xfId="28749"/>
    <cellStyle name="Comma 42 2 3" xfId="21034"/>
    <cellStyle name="Comma 42 2 3 2" xfId="31080"/>
    <cellStyle name="Comma 42 2 4" xfId="26244"/>
    <cellStyle name="Comma 42 3" xfId="9409"/>
    <cellStyle name="Comma 42 3 2" xfId="14053"/>
    <cellStyle name="Comma 42 3 2 2" xfId="28114"/>
    <cellStyle name="Comma 42 3 3" xfId="21623"/>
    <cellStyle name="Comma 42 3 3 2" xfId="31663"/>
    <cellStyle name="Comma 42 3 4" xfId="25609"/>
    <cellStyle name="Comma 42 4" xfId="12974"/>
    <cellStyle name="Comma 42 4 2" xfId="27339"/>
    <cellStyle name="Comma 42 5" xfId="23850"/>
    <cellStyle name="Comma 42 5 2" xfId="33886"/>
    <cellStyle name="Comma 42 6" xfId="25172"/>
    <cellStyle name="Comma 420" xfId="17888"/>
    <cellStyle name="Comma 420 2" xfId="30265"/>
    <cellStyle name="Comma 421" xfId="17977"/>
    <cellStyle name="Comma 421 2" xfId="30271"/>
    <cellStyle name="Comma 422" xfId="17982"/>
    <cellStyle name="Comma 422 2" xfId="30275"/>
    <cellStyle name="Comma 423" xfId="18045"/>
    <cellStyle name="Comma 423 2" xfId="30317"/>
    <cellStyle name="Comma 424" xfId="18044"/>
    <cellStyle name="Comma 424 2" xfId="30316"/>
    <cellStyle name="Comma 425" xfId="18049"/>
    <cellStyle name="Comma 425 2" xfId="30318"/>
    <cellStyle name="Comma 426" xfId="18053"/>
    <cellStyle name="Comma 426 2" xfId="30320"/>
    <cellStyle name="Comma 427" xfId="18057"/>
    <cellStyle name="Comma 427 2" xfId="30322"/>
    <cellStyle name="Comma 428" xfId="18061"/>
    <cellStyle name="Comma 428 2" xfId="30324"/>
    <cellStyle name="Comma 429" xfId="18065"/>
    <cellStyle name="Comma 429 2" xfId="30326"/>
    <cellStyle name="Comma 43" xfId="8099"/>
    <cellStyle name="Comma 43 2" xfId="10205"/>
    <cellStyle name="Comma 43 2 2" xfId="14773"/>
    <cellStyle name="Comma 43 2 2 2" xfId="22306"/>
    <cellStyle name="Comma 43 2 2 2 2" xfId="32343"/>
    <cellStyle name="Comma 43 2 2 3" xfId="28834"/>
    <cellStyle name="Comma 43 2 3" xfId="21120"/>
    <cellStyle name="Comma 43 2 3 2" xfId="31166"/>
    <cellStyle name="Comma 43 2 4" xfId="26329"/>
    <cellStyle name="Comma 43 3" xfId="9536"/>
    <cellStyle name="Comma 43 3 2" xfId="14140"/>
    <cellStyle name="Comma 43 3 2 2" xfId="28201"/>
    <cellStyle name="Comma 43 3 3" xfId="21710"/>
    <cellStyle name="Comma 43 3 3 2" xfId="31750"/>
    <cellStyle name="Comma 43 3 4" xfId="25696"/>
    <cellStyle name="Comma 43 4" xfId="12975"/>
    <cellStyle name="Comma 43 4 2" xfId="27340"/>
    <cellStyle name="Comma 43 5" xfId="23935"/>
    <cellStyle name="Comma 43 5 2" xfId="33971"/>
    <cellStyle name="Comma 43 6" xfId="25173"/>
    <cellStyle name="Comma 430" xfId="18073"/>
    <cellStyle name="Comma 430 2" xfId="30331"/>
    <cellStyle name="Comma 431" xfId="18077"/>
    <cellStyle name="Comma 431 2" xfId="30333"/>
    <cellStyle name="Comma 432" xfId="18074"/>
    <cellStyle name="Comma 432 2" xfId="30332"/>
    <cellStyle name="Comma 433" xfId="18081"/>
    <cellStyle name="Comma 433 2" xfId="30335"/>
    <cellStyle name="Comma 434" xfId="18089"/>
    <cellStyle name="Comma 434 2" xfId="30339"/>
    <cellStyle name="Comma 435" xfId="18078"/>
    <cellStyle name="Comma 435 2" xfId="30334"/>
    <cellStyle name="Comma 436" xfId="18097"/>
    <cellStyle name="Comma 436 2" xfId="30343"/>
    <cellStyle name="Comma 437" xfId="18090"/>
    <cellStyle name="Comma 437 2" xfId="30340"/>
    <cellStyle name="Comma 438" xfId="18100"/>
    <cellStyle name="Comma 438 2" xfId="30344"/>
    <cellStyle name="Comma 439" xfId="18104"/>
    <cellStyle name="Comma 439 2" xfId="30346"/>
    <cellStyle name="Comma 44" xfId="8100"/>
    <cellStyle name="Comma 44 2" xfId="10206"/>
    <cellStyle name="Comma 44 2 2" xfId="14774"/>
    <cellStyle name="Comma 44 2 2 2" xfId="22307"/>
    <cellStyle name="Comma 44 2 2 2 2" xfId="32344"/>
    <cellStyle name="Comma 44 2 2 3" xfId="28835"/>
    <cellStyle name="Comma 44 2 3" xfId="21121"/>
    <cellStyle name="Comma 44 2 3 2" xfId="31167"/>
    <cellStyle name="Comma 44 2 4" xfId="26330"/>
    <cellStyle name="Comma 44 3" xfId="9537"/>
    <cellStyle name="Comma 44 3 2" xfId="14141"/>
    <cellStyle name="Comma 44 3 2 2" xfId="28202"/>
    <cellStyle name="Comma 44 3 3" xfId="21711"/>
    <cellStyle name="Comma 44 3 3 2" xfId="31751"/>
    <cellStyle name="Comma 44 3 4" xfId="25697"/>
    <cellStyle name="Comma 44 4" xfId="12976"/>
    <cellStyle name="Comma 44 4 2" xfId="27341"/>
    <cellStyle name="Comma 44 5" xfId="23936"/>
    <cellStyle name="Comma 44 5 2" xfId="33972"/>
    <cellStyle name="Comma 44 6" xfId="25174"/>
    <cellStyle name="Comma 440" xfId="18108"/>
    <cellStyle name="Comma 440 2" xfId="30348"/>
    <cellStyle name="Comma 441" xfId="18112"/>
    <cellStyle name="Comma 441 2" xfId="30350"/>
    <cellStyle name="Comma 442" xfId="18116"/>
    <cellStyle name="Comma 442 2" xfId="30352"/>
    <cellStyle name="Comma 443" xfId="18124"/>
    <cellStyle name="Comma 443 2" xfId="30356"/>
    <cellStyle name="Comma 444" xfId="18125"/>
    <cellStyle name="Comma 444 2" xfId="30357"/>
    <cellStyle name="Comma 445" xfId="18133"/>
    <cellStyle name="Comma 445 2" xfId="30360"/>
    <cellStyle name="Comma 446" xfId="18135"/>
    <cellStyle name="Comma 446 2" xfId="30361"/>
    <cellStyle name="Comma 447" xfId="18139"/>
    <cellStyle name="Comma 447 2" xfId="30362"/>
    <cellStyle name="Comma 448" xfId="18143"/>
    <cellStyle name="Comma 448 2" xfId="30364"/>
    <cellStyle name="Comma 449" xfId="18146"/>
    <cellStyle name="Comma 449 2" xfId="30366"/>
    <cellStyle name="Comma 45" xfId="8101"/>
    <cellStyle name="Comma 45 2" xfId="10208"/>
    <cellStyle name="Comma 45 2 2" xfId="14776"/>
    <cellStyle name="Comma 45 2 2 2" xfId="22309"/>
    <cellStyle name="Comma 45 2 2 2 2" xfId="32346"/>
    <cellStyle name="Comma 45 2 2 3" xfId="28837"/>
    <cellStyle name="Comma 45 2 3" xfId="21123"/>
    <cellStyle name="Comma 45 2 3 2" xfId="31169"/>
    <cellStyle name="Comma 45 2 4" xfId="26332"/>
    <cellStyle name="Comma 45 3" xfId="9539"/>
    <cellStyle name="Comma 45 3 2" xfId="14143"/>
    <cellStyle name="Comma 45 3 2 2" xfId="28204"/>
    <cellStyle name="Comma 45 3 3" xfId="21713"/>
    <cellStyle name="Comma 45 3 3 2" xfId="31753"/>
    <cellStyle name="Comma 45 3 4" xfId="25699"/>
    <cellStyle name="Comma 45 4" xfId="12977"/>
    <cellStyle name="Comma 45 4 2" xfId="27342"/>
    <cellStyle name="Comma 45 5" xfId="23938"/>
    <cellStyle name="Comma 45 5 2" xfId="33974"/>
    <cellStyle name="Comma 45 6" xfId="25175"/>
    <cellStyle name="Comma 450" xfId="18149"/>
    <cellStyle name="Comma 450 2" xfId="30368"/>
    <cellStyle name="Comma 451" xfId="18156"/>
    <cellStyle name="Comma 451 2" xfId="30372"/>
    <cellStyle name="Comma 452" xfId="18160"/>
    <cellStyle name="Comma 452 2" xfId="30374"/>
    <cellStyle name="Comma 453" xfId="18163"/>
    <cellStyle name="Comma 453 2" xfId="30376"/>
    <cellStyle name="Comma 454" xfId="18167"/>
    <cellStyle name="Comma 454 2" xfId="30378"/>
    <cellStyle name="Comma 455" xfId="18171"/>
    <cellStyle name="Comma 455 2" xfId="30380"/>
    <cellStyle name="Comma 456" xfId="18176"/>
    <cellStyle name="Comma 456 2" xfId="30382"/>
    <cellStyle name="Comma 457" xfId="18178"/>
    <cellStyle name="Comma 457 2" xfId="30383"/>
    <cellStyle name="Comma 458" xfId="18182"/>
    <cellStyle name="Comma 458 2" xfId="30384"/>
    <cellStyle name="Comma 459" xfId="18186"/>
    <cellStyle name="Comma 459 2" xfId="30386"/>
    <cellStyle name="Comma 46" xfId="8102"/>
    <cellStyle name="Comma 46 2" xfId="10210"/>
    <cellStyle name="Comma 46 2 2" xfId="14778"/>
    <cellStyle name="Comma 46 2 2 2" xfId="22311"/>
    <cellStyle name="Comma 46 2 2 2 2" xfId="32348"/>
    <cellStyle name="Comma 46 2 2 3" xfId="28839"/>
    <cellStyle name="Comma 46 2 3" xfId="21125"/>
    <cellStyle name="Comma 46 2 3 2" xfId="31171"/>
    <cellStyle name="Comma 46 2 4" xfId="26334"/>
    <cellStyle name="Comma 46 3" xfId="9541"/>
    <cellStyle name="Comma 46 3 2" xfId="14145"/>
    <cellStyle name="Comma 46 3 2 2" xfId="28206"/>
    <cellStyle name="Comma 46 3 3" xfId="21715"/>
    <cellStyle name="Comma 46 3 3 2" xfId="31755"/>
    <cellStyle name="Comma 46 3 4" xfId="25701"/>
    <cellStyle name="Comma 46 4" xfId="12978"/>
    <cellStyle name="Comma 46 4 2" xfId="27343"/>
    <cellStyle name="Comma 46 5" xfId="23940"/>
    <cellStyle name="Comma 46 5 2" xfId="33976"/>
    <cellStyle name="Comma 46 6" xfId="25176"/>
    <cellStyle name="Comma 460" xfId="18189"/>
    <cellStyle name="Comma 460 2" xfId="30388"/>
    <cellStyle name="Comma 461" xfId="18192"/>
    <cellStyle name="Comma 461 2" xfId="30390"/>
    <cellStyle name="Comma 462" xfId="18200"/>
    <cellStyle name="Comma 462 2" xfId="30394"/>
    <cellStyle name="Comma 463" xfId="18202"/>
    <cellStyle name="Comma 463 2" xfId="30395"/>
    <cellStyle name="Comma 464" xfId="18207"/>
    <cellStyle name="Comma 464 2" xfId="30397"/>
    <cellStyle name="Comma 465" xfId="18211"/>
    <cellStyle name="Comma 465 2" xfId="30399"/>
    <cellStyle name="Comma 466" xfId="18214"/>
    <cellStyle name="Comma 466 2" xfId="30401"/>
    <cellStyle name="Comma 467" xfId="18218"/>
    <cellStyle name="Comma 467 2" xfId="30403"/>
    <cellStyle name="Comma 468" xfId="18219"/>
    <cellStyle name="Comma 468 2" xfId="30404"/>
    <cellStyle name="Comma 469" xfId="18203"/>
    <cellStyle name="Comma 469 2" xfId="30396"/>
    <cellStyle name="Comma 47" xfId="8103"/>
    <cellStyle name="Comma 47 2" xfId="10212"/>
    <cellStyle name="Comma 47 2 2" xfId="14780"/>
    <cellStyle name="Comma 47 2 2 2" xfId="22313"/>
    <cellStyle name="Comma 47 2 2 2 2" xfId="32350"/>
    <cellStyle name="Comma 47 2 2 3" xfId="28841"/>
    <cellStyle name="Comma 47 2 3" xfId="21127"/>
    <cellStyle name="Comma 47 2 3 2" xfId="31173"/>
    <cellStyle name="Comma 47 2 4" xfId="26336"/>
    <cellStyle name="Comma 47 3" xfId="9543"/>
    <cellStyle name="Comma 47 3 2" xfId="14147"/>
    <cellStyle name="Comma 47 3 2 2" xfId="28208"/>
    <cellStyle name="Comma 47 3 3" xfId="21717"/>
    <cellStyle name="Comma 47 3 3 2" xfId="31757"/>
    <cellStyle name="Comma 47 3 4" xfId="25703"/>
    <cellStyle name="Comma 47 4" xfId="12979"/>
    <cellStyle name="Comma 47 4 2" xfId="27344"/>
    <cellStyle name="Comma 47 5" xfId="23942"/>
    <cellStyle name="Comma 47 5 2" xfId="33978"/>
    <cellStyle name="Comma 47 6" xfId="25177"/>
    <cellStyle name="Comma 470" xfId="18230"/>
    <cellStyle name="Comma 470 2" xfId="30408"/>
    <cellStyle name="Comma 471" xfId="18233"/>
    <cellStyle name="Comma 471 2" xfId="30410"/>
    <cellStyle name="Comma 472" xfId="18236"/>
    <cellStyle name="Comma 472 2" xfId="30412"/>
    <cellStyle name="Comma 473" xfId="18237"/>
    <cellStyle name="Comma 473 2" xfId="30413"/>
    <cellStyle name="Comma 474" xfId="18245"/>
    <cellStyle name="Comma 474 2" xfId="30418"/>
    <cellStyle name="Comma 475" xfId="18268"/>
    <cellStyle name="Comma 475 2" xfId="30428"/>
    <cellStyle name="Comma 476" xfId="18537"/>
    <cellStyle name="Comma 476 2" xfId="30663"/>
    <cellStyle name="Comma 477" xfId="18729"/>
    <cellStyle name="Comma 477 2" xfId="30766"/>
    <cellStyle name="Comma 478" xfId="18541"/>
    <cellStyle name="Comma 478 2" xfId="30667"/>
    <cellStyle name="Comma 479" xfId="18721"/>
    <cellStyle name="Comma 479 2" xfId="30760"/>
    <cellStyle name="Comma 48" xfId="8104"/>
    <cellStyle name="Comma 48 2" xfId="10214"/>
    <cellStyle name="Comma 48 2 2" xfId="14782"/>
    <cellStyle name="Comma 48 2 2 2" xfId="22315"/>
    <cellStyle name="Comma 48 2 2 2 2" xfId="32352"/>
    <cellStyle name="Comma 48 2 2 3" xfId="28843"/>
    <cellStyle name="Comma 48 2 3" xfId="21129"/>
    <cellStyle name="Comma 48 2 3 2" xfId="31175"/>
    <cellStyle name="Comma 48 2 4" xfId="26338"/>
    <cellStyle name="Comma 48 3" xfId="9545"/>
    <cellStyle name="Comma 48 3 2" xfId="14149"/>
    <cellStyle name="Comma 48 3 2 2" xfId="28210"/>
    <cellStyle name="Comma 48 3 3" xfId="21719"/>
    <cellStyle name="Comma 48 3 3 2" xfId="31759"/>
    <cellStyle name="Comma 48 3 4" xfId="25705"/>
    <cellStyle name="Comma 48 4" xfId="12980"/>
    <cellStyle name="Comma 48 4 2" xfId="27345"/>
    <cellStyle name="Comma 48 5" xfId="23944"/>
    <cellStyle name="Comma 48 5 2" xfId="33980"/>
    <cellStyle name="Comma 48 6" xfId="25178"/>
    <cellStyle name="Comma 480" xfId="18554"/>
    <cellStyle name="Comma 480 2" xfId="30676"/>
    <cellStyle name="Comma 481" xfId="18712"/>
    <cellStyle name="Comma 481 2" xfId="30756"/>
    <cellStyle name="Comma 482" xfId="18559"/>
    <cellStyle name="Comma 482 2" xfId="30679"/>
    <cellStyle name="Comma 483" xfId="18707"/>
    <cellStyle name="Comma 483 2" xfId="30753"/>
    <cellStyle name="Comma 484" xfId="18572"/>
    <cellStyle name="Comma 484 2" xfId="30686"/>
    <cellStyle name="Comma 485" xfId="18567"/>
    <cellStyle name="Comma 485 2" xfId="30683"/>
    <cellStyle name="Comma 486" xfId="18575"/>
    <cellStyle name="Comma 486 2" xfId="30688"/>
    <cellStyle name="Comma 487" xfId="18579"/>
    <cellStyle name="Comma 487 2" xfId="30690"/>
    <cellStyle name="Comma 488" xfId="18583"/>
    <cellStyle name="Comma 488 2" xfId="30692"/>
    <cellStyle name="Comma 489" xfId="18587"/>
    <cellStyle name="Comma 489 2" xfId="30694"/>
    <cellStyle name="Comma 49" xfId="8105"/>
    <cellStyle name="Comma 49 2" xfId="10216"/>
    <cellStyle name="Comma 49 2 2" xfId="14784"/>
    <cellStyle name="Comma 49 2 2 2" xfId="22317"/>
    <cellStyle name="Comma 49 2 2 2 2" xfId="32354"/>
    <cellStyle name="Comma 49 2 2 3" xfId="28845"/>
    <cellStyle name="Comma 49 2 3" xfId="21131"/>
    <cellStyle name="Comma 49 2 3 2" xfId="31177"/>
    <cellStyle name="Comma 49 2 4" xfId="26340"/>
    <cellStyle name="Comma 49 3" xfId="9547"/>
    <cellStyle name="Comma 49 3 2" xfId="14151"/>
    <cellStyle name="Comma 49 3 2 2" xfId="28212"/>
    <cellStyle name="Comma 49 3 3" xfId="21721"/>
    <cellStyle name="Comma 49 3 3 2" xfId="31761"/>
    <cellStyle name="Comma 49 3 4" xfId="25707"/>
    <cellStyle name="Comma 49 4" xfId="12981"/>
    <cellStyle name="Comma 49 4 2" xfId="27346"/>
    <cellStyle name="Comma 49 5" xfId="23946"/>
    <cellStyle name="Comma 49 5 2" xfId="33982"/>
    <cellStyle name="Comma 49 6" xfId="25179"/>
    <cellStyle name="Comma 490" xfId="18591"/>
    <cellStyle name="Comma 490 2" xfId="30696"/>
    <cellStyle name="Comma 491" xfId="18594"/>
    <cellStyle name="Comma 491 2" xfId="30697"/>
    <cellStyle name="Comma 492" xfId="18598"/>
    <cellStyle name="Comma 492 2" xfId="30699"/>
    <cellStyle name="Comma 493" xfId="18600"/>
    <cellStyle name="Comma 493 2" xfId="30701"/>
    <cellStyle name="Comma 494" xfId="18603"/>
    <cellStyle name="Comma 494 2" xfId="30702"/>
    <cellStyle name="Comma 495" xfId="18604"/>
    <cellStyle name="Comma 495 2" xfId="30703"/>
    <cellStyle name="Comma 496" xfId="18762"/>
    <cellStyle name="Comma 496 2" xfId="30786"/>
    <cellStyle name="Comma 497" xfId="18610"/>
    <cellStyle name="Comma 497 2" xfId="30709"/>
    <cellStyle name="Comma 498" xfId="18757"/>
    <cellStyle name="Comma 498 2" xfId="30782"/>
    <cellStyle name="Comma 499" xfId="18608"/>
    <cellStyle name="Comma 499 2" xfId="30707"/>
    <cellStyle name="Comma 5" xfId="2511"/>
    <cellStyle name="Comma 5 10" xfId="24855"/>
    <cellStyle name="Comma 5 11" xfId="34761"/>
    <cellStyle name="Comma 5 2" xfId="3819"/>
    <cellStyle name="Comma 5 2 2" xfId="9242"/>
    <cellStyle name="Comma 5 2 2 2" xfId="10259"/>
    <cellStyle name="Comma 5 2 2 2 2" xfId="14827"/>
    <cellStyle name="Comma 5 2 2 2 2 2" xfId="22360"/>
    <cellStyle name="Comma 5 2 2 2 2 2 2" xfId="32397"/>
    <cellStyle name="Comma 5 2 2 2 2 3" xfId="28888"/>
    <cellStyle name="Comma 5 2 2 2 3" xfId="18519"/>
    <cellStyle name="Comma 5 2 2 2 3 2" xfId="30646"/>
    <cellStyle name="Comma 5 2 2 2 4" xfId="21174"/>
    <cellStyle name="Comma 5 2 2 2 4 2" xfId="31220"/>
    <cellStyle name="Comma 5 2 2 2 5" xfId="26383"/>
    <cellStyle name="Comma 5 2 2 3" xfId="9590"/>
    <cellStyle name="Comma 5 2 2 3 2" xfId="14194"/>
    <cellStyle name="Comma 5 2 2 3 2 2" xfId="28255"/>
    <cellStyle name="Comma 5 2 2 3 3" xfId="21764"/>
    <cellStyle name="Comma 5 2 2 3 3 2" xfId="31804"/>
    <cellStyle name="Comma 5 2 2 3 4" xfId="25750"/>
    <cellStyle name="Comma 5 2 2 4" xfId="18421"/>
    <cellStyle name="Comma 5 2 2 4 2" xfId="30549"/>
    <cellStyle name="Comma 5 2 2 5" xfId="24416"/>
    <cellStyle name="Comma 5 2 2 5 2" xfId="34452"/>
    <cellStyle name="Comma 5 2 2 6" xfId="25505"/>
    <cellStyle name="Comma 5 2 3" xfId="10035"/>
    <cellStyle name="Comma 5 2 3 2" xfId="14625"/>
    <cellStyle name="Comma 5 2 3 2 2" xfId="22196"/>
    <cellStyle name="Comma 5 2 3 2 2 2" xfId="32234"/>
    <cellStyle name="Comma 5 2 3 2 3" xfId="28686"/>
    <cellStyle name="Comma 5 2 3 3" xfId="18492"/>
    <cellStyle name="Comma 5 2 3 3 2" xfId="30620"/>
    <cellStyle name="Comma 5 2 3 4" xfId="21004"/>
    <cellStyle name="Comma 5 2 3 4 2" xfId="31057"/>
    <cellStyle name="Comma 5 2 3 5" xfId="26181"/>
    <cellStyle name="Comma 5 2 4" xfId="9316"/>
    <cellStyle name="Comma 5 2 4 2" xfId="14005"/>
    <cellStyle name="Comma 5 2 4 2 2" xfId="28066"/>
    <cellStyle name="Comma 5 2 4 3" xfId="21583"/>
    <cellStyle name="Comma 5 2 4 3 2" xfId="31625"/>
    <cellStyle name="Comma 5 2 4 4" xfId="25561"/>
    <cellStyle name="Comma 5 2 5" xfId="18354"/>
    <cellStyle name="Comma 5 2 5 2" xfId="20909"/>
    <cellStyle name="Comma 5 2 5 2 2" xfId="30966"/>
    <cellStyle name="Comma 5 2 5 3" xfId="30482"/>
    <cellStyle name="Comma 5 2 6" xfId="11808"/>
    <cellStyle name="Comma 5 2 6 2" xfId="27042"/>
    <cellStyle name="Comma 5 2 7" xfId="23813"/>
    <cellStyle name="Comma 5 2 7 2" xfId="33849"/>
    <cellStyle name="Comma 5 2 8" xfId="24896"/>
    <cellStyle name="Comma 5 3" xfId="6903"/>
    <cellStyle name="Comma 5 3 2" xfId="10098"/>
    <cellStyle name="Comma 5 3 2 2" xfId="10861"/>
    <cellStyle name="Comma 5 3 2 2 2" xfId="18029"/>
    <cellStyle name="Comma 5 3 2 2 2 2" xfId="30303"/>
    <cellStyle name="Comma 5 3 2 2 3" xfId="13550"/>
    <cellStyle name="Comma 5 3 2 2 3 2" xfId="27791"/>
    <cellStyle name="Comma 5 3 2 2 4" xfId="26941"/>
    <cellStyle name="Comma 5 3 2 3" xfId="14668"/>
    <cellStyle name="Comma 5 3 2 3 2" xfId="28729"/>
    <cellStyle name="Comma 5 3 2 4" xfId="26224"/>
    <cellStyle name="Comma 5 3 3" xfId="9374"/>
    <cellStyle name="Comma 5 3 3 2" xfId="14031"/>
    <cellStyle name="Comma 5 3 3 2 2" xfId="28092"/>
    <cellStyle name="Comma 5 3 3 3" xfId="21610"/>
    <cellStyle name="Comma 5 3 3 3 2" xfId="31651"/>
    <cellStyle name="Comma 5 3 3 4" xfId="25587"/>
    <cellStyle name="Comma 5 3 4" xfId="18373"/>
    <cellStyle name="Comma 5 3 4 2" xfId="20929"/>
    <cellStyle name="Comma 5 3 4 2 2" xfId="30985"/>
    <cellStyle name="Comma 5 3 4 3" xfId="30501"/>
    <cellStyle name="Comma 5 3 5" xfId="12563"/>
    <cellStyle name="Comma 5 3 5 2" xfId="27114"/>
    <cellStyle name="Comma 5 3 6" xfId="23838"/>
    <cellStyle name="Comma 5 3 6 2" xfId="33874"/>
    <cellStyle name="Comma 5 3 7" xfId="24947"/>
    <cellStyle name="Comma 5 4" xfId="6904"/>
    <cellStyle name="Comma 5 4 2" xfId="9995"/>
    <cellStyle name="Comma 5 4 2 2" xfId="10878"/>
    <cellStyle name="Comma 5 4 2 2 2" xfId="18444"/>
    <cellStyle name="Comma 5 4 2 2 2 2" xfId="30572"/>
    <cellStyle name="Comma 5 4 2 2 3" xfId="13565"/>
    <cellStyle name="Comma 5 4 2 2 3 2" xfId="27806"/>
    <cellStyle name="Comma 5 4 2 2 4" xfId="26956"/>
    <cellStyle name="Comma 5 4 2 3" xfId="14596"/>
    <cellStyle name="Comma 5 4 2 3 2" xfId="28657"/>
    <cellStyle name="Comma 5 4 2 4" xfId="26152"/>
    <cellStyle name="Comma 5 4 3" xfId="18011"/>
    <cellStyle name="Comma 5 4 3 2" xfId="18508"/>
    <cellStyle name="Comma 5 4 3 2 2" xfId="30635"/>
    <cellStyle name="Comma 5 4 3 3" xfId="22762"/>
    <cellStyle name="Comma 5 4 3 3 2" xfId="32798"/>
    <cellStyle name="Comma 5 4 3 4" xfId="30285"/>
    <cellStyle name="Comma 5 4 4" xfId="18392"/>
    <cellStyle name="Comma 5 4 4 2" xfId="20949"/>
    <cellStyle name="Comma 5 4 4 2 2" xfId="31004"/>
    <cellStyle name="Comma 5 4 4 3" xfId="30520"/>
    <cellStyle name="Comma 5 4 5" xfId="12564"/>
    <cellStyle name="Comma 5 4 5 2" xfId="27115"/>
    <cellStyle name="Comma 5 4 6" xfId="24387"/>
    <cellStyle name="Comma 5 4 6 2" xfId="34423"/>
    <cellStyle name="Comma 5 4 7" xfId="24948"/>
    <cellStyle name="Comma 5 5" xfId="6905"/>
    <cellStyle name="Comma 5 5 2" xfId="10090"/>
    <cellStyle name="Comma 5 5 2 2" xfId="14660"/>
    <cellStyle name="Comma 5 5 2 2 2" xfId="28721"/>
    <cellStyle name="Comma 5 5 2 3" xfId="22170"/>
    <cellStyle name="Comma 5 5 2 3 2" xfId="32209"/>
    <cellStyle name="Comma 5 5 2 4" xfId="26216"/>
    <cellStyle name="Comma 5 5 3" xfId="18407"/>
    <cellStyle name="Comma 5 5 3 2" xfId="20965"/>
    <cellStyle name="Comma 5 5 3 2 2" xfId="31019"/>
    <cellStyle name="Comma 5 5 3 3" xfId="30535"/>
    <cellStyle name="Comma 5 5 4" xfId="12565"/>
    <cellStyle name="Comma 5 5 4 2" xfId="27116"/>
    <cellStyle name="Comma 5 5 5" xfId="24398"/>
    <cellStyle name="Comma 5 5 5 2" xfId="34434"/>
    <cellStyle name="Comma 5 5 6" xfId="24949"/>
    <cellStyle name="Comma 5 6" xfId="9288"/>
    <cellStyle name="Comma 5 6 2" xfId="10836"/>
    <cellStyle name="Comma 5 6 2 2" xfId="18473"/>
    <cellStyle name="Comma 5 6 2 2 2" xfId="30601"/>
    <cellStyle name="Comma 5 6 2 3" xfId="13529"/>
    <cellStyle name="Comma 5 6 2 3 2" xfId="27770"/>
    <cellStyle name="Comma 5 6 2 4" xfId="26921"/>
    <cellStyle name="Comma 5 6 3" xfId="13979"/>
    <cellStyle name="Comma 5 6 3 2" xfId="28040"/>
    <cellStyle name="Comma 5 6 4" xfId="25535"/>
    <cellStyle name="Comma 5 7" xfId="13705"/>
    <cellStyle name="Comma 5 7 2" xfId="18339"/>
    <cellStyle name="Comma 5 7 2 2" xfId="30467"/>
    <cellStyle name="Comma 5 7 3" xfId="20894"/>
    <cellStyle name="Comma 5 7 3 2" xfId="30951"/>
    <cellStyle name="Comma 5 7 4" xfId="27839"/>
    <cellStyle name="Comma 5 8" xfId="11518"/>
    <cellStyle name="Comma 5 8 2" xfId="27016"/>
    <cellStyle name="Comma 5 9" xfId="23790"/>
    <cellStyle name="Comma 5 9 2" xfId="33826"/>
    <cellStyle name="Comma 50" xfId="8106"/>
    <cellStyle name="Comma 50 2" xfId="10122"/>
    <cellStyle name="Comma 50 2 2" xfId="14690"/>
    <cellStyle name="Comma 50 2 2 2" xfId="22222"/>
    <cellStyle name="Comma 50 2 2 2 2" xfId="32259"/>
    <cellStyle name="Comma 50 2 2 3" xfId="28751"/>
    <cellStyle name="Comma 50 2 3" xfId="21036"/>
    <cellStyle name="Comma 50 2 3 2" xfId="31082"/>
    <cellStyle name="Comma 50 2 4" xfId="26246"/>
    <cellStyle name="Comma 50 3" xfId="9412"/>
    <cellStyle name="Comma 50 3 2" xfId="14055"/>
    <cellStyle name="Comma 50 3 2 2" xfId="28116"/>
    <cellStyle name="Comma 50 3 3" xfId="21625"/>
    <cellStyle name="Comma 50 3 3 2" xfId="31665"/>
    <cellStyle name="Comma 50 3 4" xfId="25611"/>
    <cellStyle name="Comma 50 4" xfId="12982"/>
    <cellStyle name="Comma 50 4 2" xfId="27347"/>
    <cellStyle name="Comma 50 5" xfId="23852"/>
    <cellStyle name="Comma 50 5 2" xfId="33888"/>
    <cellStyle name="Comma 50 6" xfId="25180"/>
    <cellStyle name="Comma 500" xfId="18858"/>
    <cellStyle name="Comma 500 2" xfId="30837"/>
    <cellStyle name="Comma 501" xfId="18766"/>
    <cellStyle name="Comma 501 2" xfId="30789"/>
    <cellStyle name="Comma 502" xfId="18740"/>
    <cellStyle name="Comma 502 2" xfId="30771"/>
    <cellStyle name="Comma 503" xfId="18759"/>
    <cellStyle name="Comma 503 2" xfId="30784"/>
    <cellStyle name="Comma 504" xfId="18644"/>
    <cellStyle name="Comma 504 2" xfId="30725"/>
    <cellStyle name="Comma 505" xfId="18547"/>
    <cellStyle name="Comma 505 2" xfId="30671"/>
    <cellStyle name="Comma 506" xfId="18808"/>
    <cellStyle name="Comma 506 2" xfId="30815"/>
    <cellStyle name="Comma 507" xfId="18638"/>
    <cellStyle name="Comma 507 2" xfId="30721"/>
    <cellStyle name="Comma 508" xfId="18749"/>
    <cellStyle name="Comma 508 2" xfId="30777"/>
    <cellStyle name="Comma 509" xfId="18539"/>
    <cellStyle name="Comma 509 2" xfId="30665"/>
    <cellStyle name="Comma 51" xfId="8107"/>
    <cellStyle name="Comma 51 2" xfId="10218"/>
    <cellStyle name="Comma 51 2 2" xfId="14786"/>
    <cellStyle name="Comma 51 2 2 2" xfId="22319"/>
    <cellStyle name="Comma 51 2 2 2 2" xfId="32356"/>
    <cellStyle name="Comma 51 2 2 3" xfId="28847"/>
    <cellStyle name="Comma 51 2 3" xfId="21133"/>
    <cellStyle name="Comma 51 2 3 2" xfId="31179"/>
    <cellStyle name="Comma 51 2 4" xfId="26342"/>
    <cellStyle name="Comma 51 3" xfId="9549"/>
    <cellStyle name="Comma 51 3 2" xfId="14153"/>
    <cellStyle name="Comma 51 3 2 2" xfId="28214"/>
    <cellStyle name="Comma 51 3 3" xfId="21723"/>
    <cellStyle name="Comma 51 3 3 2" xfId="31763"/>
    <cellStyle name="Comma 51 3 4" xfId="25709"/>
    <cellStyle name="Comma 51 4" xfId="12983"/>
    <cellStyle name="Comma 51 4 2" xfId="27348"/>
    <cellStyle name="Comma 51 5" xfId="23948"/>
    <cellStyle name="Comma 51 5 2" xfId="33984"/>
    <cellStyle name="Comma 51 6" xfId="25181"/>
    <cellStyle name="Comma 510" xfId="18737"/>
    <cellStyle name="Comma 510 2" xfId="30769"/>
    <cellStyle name="Comma 511" xfId="18841"/>
    <cellStyle name="Comma 511 2" xfId="30830"/>
    <cellStyle name="Comma 512" xfId="18753"/>
    <cellStyle name="Comma 512 2" xfId="30779"/>
    <cellStyle name="Comma 513" xfId="18563"/>
    <cellStyle name="Comma 513 2" xfId="30681"/>
    <cellStyle name="Comma 514" xfId="18866"/>
    <cellStyle name="Comma 514 2" xfId="30841"/>
    <cellStyle name="Comma 515" xfId="18748"/>
    <cellStyle name="Comma 515 2" xfId="30776"/>
    <cellStyle name="Comma 516" xfId="18788"/>
    <cellStyle name="Comma 516 2" xfId="30805"/>
    <cellStyle name="Comma 517" xfId="18769"/>
    <cellStyle name="Comma 517 2" xfId="30791"/>
    <cellStyle name="Comma 518" xfId="18790"/>
    <cellStyle name="Comma 518 2" xfId="30807"/>
    <cellStyle name="Comma 519" xfId="18830"/>
    <cellStyle name="Comma 519 2" xfId="30824"/>
    <cellStyle name="Comma 52" xfId="8108"/>
    <cellStyle name="Comma 52 2" xfId="10123"/>
    <cellStyle name="Comma 52 2 2" xfId="14691"/>
    <cellStyle name="Comma 52 2 2 2" xfId="22223"/>
    <cellStyle name="Comma 52 2 2 2 2" xfId="32260"/>
    <cellStyle name="Comma 52 2 2 3" xfId="28752"/>
    <cellStyle name="Comma 52 2 3" xfId="21037"/>
    <cellStyle name="Comma 52 2 3 2" xfId="31083"/>
    <cellStyle name="Comma 52 2 4" xfId="26247"/>
    <cellStyle name="Comma 52 3" xfId="9413"/>
    <cellStyle name="Comma 52 3 2" xfId="14056"/>
    <cellStyle name="Comma 52 3 2 2" xfId="28117"/>
    <cellStyle name="Comma 52 3 3" xfId="21626"/>
    <cellStyle name="Comma 52 3 3 2" xfId="31666"/>
    <cellStyle name="Comma 52 3 4" xfId="25612"/>
    <cellStyle name="Comma 52 4" xfId="12984"/>
    <cellStyle name="Comma 52 4 2" xfId="27349"/>
    <cellStyle name="Comma 52 5" xfId="23853"/>
    <cellStyle name="Comma 52 5 2" xfId="33889"/>
    <cellStyle name="Comma 52 6" xfId="25182"/>
    <cellStyle name="Comma 520" xfId="18855"/>
    <cellStyle name="Comma 520 2" xfId="30836"/>
    <cellStyle name="Comma 521" xfId="18633"/>
    <cellStyle name="Comma 521 2" xfId="30718"/>
    <cellStyle name="Comma 522" xfId="18752"/>
    <cellStyle name="Comma 522 2" xfId="30778"/>
    <cellStyle name="Comma 523" xfId="18564"/>
    <cellStyle name="Comma 523 2" xfId="30682"/>
    <cellStyle name="Comma 524" xfId="18674"/>
    <cellStyle name="Comma 524 2" xfId="30739"/>
    <cellStyle name="Comma 525" xfId="18756"/>
    <cellStyle name="Comma 525 2" xfId="30781"/>
    <cellStyle name="Comma 526" xfId="18826"/>
    <cellStyle name="Comma 526 2" xfId="30822"/>
    <cellStyle name="Comma 527" xfId="18648"/>
    <cellStyle name="Comma 527 2" xfId="30728"/>
    <cellStyle name="Comma 528" xfId="18850"/>
    <cellStyle name="Comma 528 2" xfId="30835"/>
    <cellStyle name="Comma 529" xfId="18694"/>
    <cellStyle name="Comma 529 2" xfId="30745"/>
    <cellStyle name="Comma 53" xfId="8109"/>
    <cellStyle name="Comma 53 2" xfId="10221"/>
    <cellStyle name="Comma 53 2 2" xfId="14789"/>
    <cellStyle name="Comma 53 2 2 2" xfId="22322"/>
    <cellStyle name="Comma 53 2 2 2 2" xfId="32359"/>
    <cellStyle name="Comma 53 2 2 3" xfId="28850"/>
    <cellStyle name="Comma 53 2 3" xfId="21136"/>
    <cellStyle name="Comma 53 2 3 2" xfId="31182"/>
    <cellStyle name="Comma 53 2 4" xfId="26345"/>
    <cellStyle name="Comma 53 3" xfId="9552"/>
    <cellStyle name="Comma 53 3 2" xfId="14156"/>
    <cellStyle name="Comma 53 3 2 2" xfId="28217"/>
    <cellStyle name="Comma 53 3 3" xfId="21726"/>
    <cellStyle name="Comma 53 3 3 2" xfId="31766"/>
    <cellStyle name="Comma 53 3 4" xfId="25712"/>
    <cellStyle name="Comma 53 4" xfId="12985"/>
    <cellStyle name="Comma 53 4 2" xfId="27350"/>
    <cellStyle name="Comma 53 5" xfId="23951"/>
    <cellStyle name="Comma 53 5 2" xfId="33987"/>
    <cellStyle name="Comma 53 6" xfId="25183"/>
    <cellStyle name="Comma 530" xfId="18641"/>
    <cellStyle name="Comma 530 2" xfId="30723"/>
    <cellStyle name="Comma 531" xfId="18693"/>
    <cellStyle name="Comma 531 2" xfId="30744"/>
    <cellStyle name="Comma 532" xfId="18789"/>
    <cellStyle name="Comma 532 2" xfId="30806"/>
    <cellStyle name="Comma 533" xfId="18820"/>
    <cellStyle name="Comma 533 2" xfId="30819"/>
    <cellStyle name="Comma 534" xfId="18805"/>
    <cellStyle name="Comma 534 2" xfId="30812"/>
    <cellStyle name="Comma 535" xfId="18702"/>
    <cellStyle name="Comma 535 2" xfId="30749"/>
    <cellStyle name="Comma 536" xfId="18616"/>
    <cellStyle name="Comma 536 2" xfId="30713"/>
    <cellStyle name="Comma 537" xfId="18777"/>
    <cellStyle name="Comma 537 2" xfId="30796"/>
    <cellStyle name="Comma 538" xfId="18680"/>
    <cellStyle name="Comma 538 2" xfId="30741"/>
    <cellStyle name="Comma 539" xfId="18551"/>
    <cellStyle name="Comma 539 2" xfId="30674"/>
    <cellStyle name="Comma 54" xfId="8110"/>
    <cellStyle name="Comma 54 2" xfId="10223"/>
    <cellStyle name="Comma 54 2 2" xfId="14791"/>
    <cellStyle name="Comma 54 2 2 2" xfId="22324"/>
    <cellStyle name="Comma 54 2 2 2 2" xfId="32361"/>
    <cellStyle name="Comma 54 2 2 3" xfId="28852"/>
    <cellStyle name="Comma 54 2 3" xfId="21138"/>
    <cellStyle name="Comma 54 2 3 2" xfId="31184"/>
    <cellStyle name="Comma 54 2 4" xfId="26347"/>
    <cellStyle name="Comma 54 3" xfId="9554"/>
    <cellStyle name="Comma 54 3 2" xfId="14158"/>
    <cellStyle name="Comma 54 3 2 2" xfId="28219"/>
    <cellStyle name="Comma 54 3 3" xfId="21728"/>
    <cellStyle name="Comma 54 3 3 2" xfId="31768"/>
    <cellStyle name="Comma 54 3 4" xfId="25714"/>
    <cellStyle name="Comma 54 4" xfId="12986"/>
    <cellStyle name="Comma 54 4 2" xfId="27351"/>
    <cellStyle name="Comma 54 5" xfId="23953"/>
    <cellStyle name="Comma 54 5 2" xfId="33989"/>
    <cellStyle name="Comma 54 6" xfId="25184"/>
    <cellStyle name="Comma 540" xfId="18614"/>
    <cellStyle name="Comma 540 2" xfId="30712"/>
    <cellStyle name="Comma 541" xfId="18699"/>
    <cellStyle name="Comma 541 2" xfId="30747"/>
    <cellStyle name="Comma 542" xfId="18767"/>
    <cellStyle name="Comma 542 2" xfId="30790"/>
    <cellStyle name="Comma 543" xfId="18705"/>
    <cellStyle name="Comma 543 2" xfId="30752"/>
    <cellStyle name="Comma 544" xfId="18701"/>
    <cellStyle name="Comma 544 2" xfId="30748"/>
    <cellStyle name="Comma 545" xfId="18546"/>
    <cellStyle name="Comma 545 2" xfId="30670"/>
    <cellStyle name="Comma 546" xfId="18795"/>
    <cellStyle name="Comma 546 2" xfId="30809"/>
    <cellStyle name="Comma 547" xfId="18824"/>
    <cellStyle name="Comma 547 2" xfId="30821"/>
    <cellStyle name="Comma 548" xfId="18764"/>
    <cellStyle name="Comma 548 2" xfId="30788"/>
    <cellStyle name="Comma 549" xfId="18543"/>
    <cellStyle name="Comma 549 2" xfId="30668"/>
    <cellStyle name="Comma 55" xfId="8111"/>
    <cellStyle name="Comma 55 2" xfId="10225"/>
    <cellStyle name="Comma 55 2 2" xfId="14793"/>
    <cellStyle name="Comma 55 2 2 2" xfId="22326"/>
    <cellStyle name="Comma 55 2 2 2 2" xfId="32363"/>
    <cellStyle name="Comma 55 2 2 3" xfId="28854"/>
    <cellStyle name="Comma 55 2 3" xfId="21140"/>
    <cellStyle name="Comma 55 2 3 2" xfId="31186"/>
    <cellStyle name="Comma 55 2 4" xfId="26349"/>
    <cellStyle name="Comma 55 3" xfId="9556"/>
    <cellStyle name="Comma 55 3 2" xfId="14160"/>
    <cellStyle name="Comma 55 3 2 2" xfId="28221"/>
    <cellStyle name="Comma 55 3 3" xfId="21730"/>
    <cellStyle name="Comma 55 3 3 2" xfId="31770"/>
    <cellStyle name="Comma 55 3 4" xfId="25716"/>
    <cellStyle name="Comma 55 4" xfId="12987"/>
    <cellStyle name="Comma 55 4 2" xfId="27352"/>
    <cellStyle name="Comma 55 5" xfId="23955"/>
    <cellStyle name="Comma 55 5 2" xfId="33991"/>
    <cellStyle name="Comma 55 6" xfId="25185"/>
    <cellStyle name="Comma 550" xfId="18643"/>
    <cellStyle name="Comma 550 2" xfId="30724"/>
    <cellStyle name="Comma 551" xfId="18846"/>
    <cellStyle name="Comma 551 2" xfId="30832"/>
    <cellStyle name="Comma 552" xfId="18681"/>
    <cellStyle name="Comma 552 2" xfId="30742"/>
    <cellStyle name="Comma 553" xfId="18670"/>
    <cellStyle name="Comma 553 2" xfId="30737"/>
    <cellStyle name="Comma 554" xfId="18657"/>
    <cellStyle name="Comma 554 2" xfId="30732"/>
    <cellStyle name="Comma 555" xfId="18742"/>
    <cellStyle name="Comma 555 2" xfId="30772"/>
    <cellStyle name="Comma 556" xfId="18656"/>
    <cellStyle name="Comma 556 2" xfId="30731"/>
    <cellStyle name="Comma 557" xfId="18549"/>
    <cellStyle name="Comma 557 2" xfId="30672"/>
    <cellStyle name="Comma 558" xfId="18780"/>
    <cellStyle name="Comma 558 2" xfId="30799"/>
    <cellStyle name="Comma 559" xfId="18761"/>
    <cellStyle name="Comma 559 2" xfId="30785"/>
    <cellStyle name="Comma 56" xfId="8112"/>
    <cellStyle name="Comma 56 2" xfId="10124"/>
    <cellStyle name="Comma 56 2 2" xfId="14692"/>
    <cellStyle name="Comma 56 2 2 2" xfId="22224"/>
    <cellStyle name="Comma 56 2 2 2 2" xfId="32261"/>
    <cellStyle name="Comma 56 2 2 3" xfId="28753"/>
    <cellStyle name="Comma 56 2 3" xfId="21038"/>
    <cellStyle name="Comma 56 2 3 2" xfId="31084"/>
    <cellStyle name="Comma 56 2 4" xfId="26248"/>
    <cellStyle name="Comma 56 3" xfId="9414"/>
    <cellStyle name="Comma 56 3 2" xfId="14057"/>
    <cellStyle name="Comma 56 3 2 2" xfId="28118"/>
    <cellStyle name="Comma 56 3 3" xfId="21627"/>
    <cellStyle name="Comma 56 3 3 2" xfId="31667"/>
    <cellStyle name="Comma 56 3 4" xfId="25613"/>
    <cellStyle name="Comma 56 4" xfId="12988"/>
    <cellStyle name="Comma 56 4 2" xfId="27353"/>
    <cellStyle name="Comma 56 5" xfId="23854"/>
    <cellStyle name="Comma 56 5 2" xfId="33890"/>
    <cellStyle name="Comma 56 6" xfId="25186"/>
    <cellStyle name="Comma 560" xfId="18832"/>
    <cellStyle name="Comma 560 2" xfId="30826"/>
    <cellStyle name="Comma 561" xfId="18862"/>
    <cellStyle name="Comma 561 2" xfId="30838"/>
    <cellStyle name="Comma 562" xfId="18774"/>
    <cellStyle name="Comma 562 2" xfId="30795"/>
    <cellStyle name="Comma 563" xfId="18639"/>
    <cellStyle name="Comma 563 2" xfId="30722"/>
    <cellStyle name="Comma 564" xfId="18538"/>
    <cellStyle name="Comma 564 2" xfId="30664"/>
    <cellStyle name="Comma 565" xfId="18772"/>
    <cellStyle name="Comma 565 2" xfId="30794"/>
    <cellStyle name="Comma 566" xfId="18652"/>
    <cellStyle name="Comma 566 2" xfId="24432"/>
    <cellStyle name="Comma 566 2 2" xfId="34468"/>
    <cellStyle name="Comma 566 3" xfId="30729"/>
    <cellStyle name="Comma 567" xfId="18654"/>
    <cellStyle name="Comma 567 2" xfId="30730"/>
    <cellStyle name="Comma 568" xfId="18876"/>
    <cellStyle name="Comma 568 2" xfId="24433"/>
    <cellStyle name="Comma 568 2 2" xfId="34469"/>
    <cellStyle name="Comma 568 3" xfId="30847"/>
    <cellStyle name="Comma 569" xfId="10908"/>
    <cellStyle name="Comma 569 2" xfId="10922"/>
    <cellStyle name="Comma 569 2 2" xfId="26983"/>
    <cellStyle name="Comma 569 3" xfId="26974"/>
    <cellStyle name="Comma 57" xfId="8113"/>
    <cellStyle name="Comma 57 2" xfId="10228"/>
    <cellStyle name="Comma 57 2 2" xfId="14796"/>
    <cellStyle name="Comma 57 2 2 2" xfId="22329"/>
    <cellStyle name="Comma 57 2 2 2 2" xfId="32366"/>
    <cellStyle name="Comma 57 2 2 3" xfId="28857"/>
    <cellStyle name="Comma 57 2 3" xfId="21143"/>
    <cellStyle name="Comma 57 2 3 2" xfId="31189"/>
    <cellStyle name="Comma 57 2 4" xfId="26352"/>
    <cellStyle name="Comma 57 3" xfId="9559"/>
    <cellStyle name="Comma 57 3 2" xfId="14163"/>
    <cellStyle name="Comma 57 3 2 2" xfId="28224"/>
    <cellStyle name="Comma 57 3 3" xfId="21733"/>
    <cellStyle name="Comma 57 3 3 2" xfId="31773"/>
    <cellStyle name="Comma 57 3 4" xfId="25719"/>
    <cellStyle name="Comma 57 4" xfId="12989"/>
    <cellStyle name="Comma 57 4 2" xfId="27354"/>
    <cellStyle name="Comma 57 5" xfId="23958"/>
    <cellStyle name="Comma 57 5 2" xfId="33994"/>
    <cellStyle name="Comma 57 6" xfId="25187"/>
    <cellStyle name="Comma 570" xfId="13424"/>
    <cellStyle name="Comma 570 2" xfId="27665"/>
    <cellStyle name="Comma 571" xfId="11423"/>
    <cellStyle name="Comma 571 2" xfId="27007"/>
    <cellStyle name="Comma 572" xfId="20006"/>
    <cellStyle name="Comma 572 2" xfId="24538"/>
    <cellStyle name="Comma 572 2 2" xfId="34525"/>
    <cellStyle name="Comma 572 3" xfId="30871"/>
    <cellStyle name="Comma 573" xfId="11283"/>
    <cellStyle name="Comma 573 2" xfId="24537"/>
    <cellStyle name="Comma 573 2 2" xfId="34524"/>
    <cellStyle name="Comma 573 3" xfId="27001"/>
    <cellStyle name="Comma 574" xfId="13301"/>
    <cellStyle name="Comma 574 2" xfId="24550"/>
    <cellStyle name="Comma 574 2 2" xfId="34529"/>
    <cellStyle name="Comma 574 3" xfId="27654"/>
    <cellStyle name="Comma 575" xfId="10906"/>
    <cellStyle name="Comma 575 2" xfId="19769"/>
    <cellStyle name="Comma 575 2 2" xfId="30866"/>
    <cellStyle name="Comma 575 3" xfId="26973"/>
    <cellStyle name="Comma 576" xfId="11616"/>
    <cellStyle name="Comma 576 2" xfId="24552"/>
    <cellStyle name="Comma 576 2 2" xfId="34530"/>
    <cellStyle name="Comma 576 3" xfId="27024"/>
    <cellStyle name="Comma 577" xfId="20731"/>
    <cellStyle name="Comma 577 2" xfId="30903"/>
    <cellStyle name="Comma 578" xfId="10914"/>
    <cellStyle name="Comma 578 2" xfId="26976"/>
    <cellStyle name="Comma 579" xfId="10925"/>
    <cellStyle name="Comma 579 2" xfId="23782"/>
    <cellStyle name="Comma 579 2 2" xfId="33818"/>
    <cellStyle name="Comma 579 3" xfId="26986"/>
    <cellStyle name="Comma 58" xfId="8114"/>
    <cellStyle name="Comma 58 2" xfId="10230"/>
    <cellStyle name="Comma 58 2 2" xfId="14798"/>
    <cellStyle name="Comma 58 2 2 2" xfId="22331"/>
    <cellStyle name="Comma 58 2 2 2 2" xfId="32368"/>
    <cellStyle name="Comma 58 2 2 3" xfId="28859"/>
    <cellStyle name="Comma 58 2 3" xfId="21145"/>
    <cellStyle name="Comma 58 2 3 2" xfId="31191"/>
    <cellStyle name="Comma 58 2 4" xfId="26354"/>
    <cellStyle name="Comma 58 3" xfId="9561"/>
    <cellStyle name="Comma 58 3 2" xfId="14165"/>
    <cellStyle name="Comma 58 3 2 2" xfId="28226"/>
    <cellStyle name="Comma 58 3 3" xfId="21735"/>
    <cellStyle name="Comma 58 3 3 2" xfId="31775"/>
    <cellStyle name="Comma 58 3 4" xfId="25721"/>
    <cellStyle name="Comma 58 4" xfId="12990"/>
    <cellStyle name="Comma 58 4 2" xfId="27355"/>
    <cellStyle name="Comma 58 5" xfId="23960"/>
    <cellStyle name="Comma 58 5 2" xfId="33996"/>
    <cellStyle name="Comma 58 6" xfId="25188"/>
    <cellStyle name="Comma 580" xfId="10930"/>
    <cellStyle name="Comma 580 2" xfId="24393"/>
    <cellStyle name="Comma 580 2 2" xfId="34429"/>
    <cellStyle name="Comma 580 3" xfId="26991"/>
    <cellStyle name="Comma 581" xfId="20882"/>
    <cellStyle name="Comma 581 2" xfId="30939"/>
    <cellStyle name="Comma 582" xfId="20879"/>
    <cellStyle name="Comma 582 2" xfId="30936"/>
    <cellStyle name="Comma 583" xfId="20878"/>
    <cellStyle name="Comma 583 2" xfId="30935"/>
    <cellStyle name="Comma 584" xfId="20883"/>
    <cellStyle name="Comma 584 2" xfId="30940"/>
    <cellStyle name="Comma 585" xfId="24439"/>
    <cellStyle name="Comma 585 2" xfId="34472"/>
    <cellStyle name="Comma 586" xfId="24443"/>
    <cellStyle name="Comma 586 2" xfId="34475"/>
    <cellStyle name="Comma 587" xfId="24444"/>
    <cellStyle name="Comma 587 2" xfId="34476"/>
    <cellStyle name="Comma 588" xfId="24442"/>
    <cellStyle name="Comma 588 2" xfId="34474"/>
    <cellStyle name="Comma 589" xfId="24455"/>
    <cellStyle name="Comma 589 2" xfId="34480"/>
    <cellStyle name="Comma 59" xfId="8115"/>
    <cellStyle name="Comma 59 2" xfId="10232"/>
    <cellStyle name="Comma 59 2 2" xfId="14800"/>
    <cellStyle name="Comma 59 2 2 2" xfId="22333"/>
    <cellStyle name="Comma 59 2 2 2 2" xfId="32370"/>
    <cellStyle name="Comma 59 2 2 3" xfId="28861"/>
    <cellStyle name="Comma 59 2 3" xfId="21147"/>
    <cellStyle name="Comma 59 2 3 2" xfId="31193"/>
    <cellStyle name="Comma 59 2 4" xfId="26356"/>
    <cellStyle name="Comma 59 3" xfId="9563"/>
    <cellStyle name="Comma 59 3 2" xfId="14167"/>
    <cellStyle name="Comma 59 3 2 2" xfId="28228"/>
    <cellStyle name="Comma 59 3 3" xfId="21737"/>
    <cellStyle name="Comma 59 3 3 2" xfId="31777"/>
    <cellStyle name="Comma 59 3 4" xfId="25723"/>
    <cellStyle name="Comma 59 4" xfId="12991"/>
    <cellStyle name="Comma 59 4 2" xfId="27356"/>
    <cellStyle name="Comma 59 5" xfId="23962"/>
    <cellStyle name="Comma 59 5 2" xfId="33998"/>
    <cellStyle name="Comma 59 6" xfId="25189"/>
    <cellStyle name="Comma 590" xfId="24459"/>
    <cellStyle name="Comma 590 2" xfId="34482"/>
    <cellStyle name="Comma 591" xfId="24463"/>
    <cellStyle name="Comma 591 2" xfId="34484"/>
    <cellStyle name="Comma 592" xfId="24464"/>
    <cellStyle name="Comma 592 2" xfId="34485"/>
    <cellStyle name="Comma 593" xfId="24470"/>
    <cellStyle name="Comma 593 2" xfId="34488"/>
    <cellStyle name="Comma 594" xfId="24475"/>
    <cellStyle name="Comma 594 2" xfId="34491"/>
    <cellStyle name="Comma 595" xfId="24474"/>
    <cellStyle name="Comma 595 2" xfId="34490"/>
    <cellStyle name="Comma 596" xfId="24483"/>
    <cellStyle name="Comma 596 2" xfId="34495"/>
    <cellStyle name="Comma 597" xfId="24476"/>
    <cellStyle name="Comma 597 2" xfId="34492"/>
    <cellStyle name="Comma 598" xfId="24491"/>
    <cellStyle name="Comma 598 2" xfId="34499"/>
    <cellStyle name="Comma 599" xfId="24495"/>
    <cellStyle name="Comma 599 2" xfId="34501"/>
    <cellStyle name="Comma 6" xfId="2512"/>
    <cellStyle name="Comma 6 10" xfId="24856"/>
    <cellStyle name="Comma 6 11" xfId="34775"/>
    <cellStyle name="Comma 6 2" xfId="3820"/>
    <cellStyle name="Comma 6 2 2" xfId="9243"/>
    <cellStyle name="Comma 6 2 2 2" xfId="10260"/>
    <cellStyle name="Comma 6 2 2 2 2" xfId="14828"/>
    <cellStyle name="Comma 6 2 2 2 2 2" xfId="22361"/>
    <cellStyle name="Comma 6 2 2 2 2 2 2" xfId="32398"/>
    <cellStyle name="Comma 6 2 2 2 2 3" xfId="28889"/>
    <cellStyle name="Comma 6 2 2 2 3" xfId="18520"/>
    <cellStyle name="Comma 6 2 2 2 3 2" xfId="30647"/>
    <cellStyle name="Comma 6 2 2 2 4" xfId="21175"/>
    <cellStyle name="Comma 6 2 2 2 4 2" xfId="31221"/>
    <cellStyle name="Comma 6 2 2 2 5" xfId="26384"/>
    <cellStyle name="Comma 6 2 2 3" xfId="9591"/>
    <cellStyle name="Comma 6 2 2 3 2" xfId="14195"/>
    <cellStyle name="Comma 6 2 2 3 2 2" xfId="28256"/>
    <cellStyle name="Comma 6 2 2 3 3" xfId="21765"/>
    <cellStyle name="Comma 6 2 2 3 3 2" xfId="31805"/>
    <cellStyle name="Comma 6 2 2 3 4" xfId="25751"/>
    <cellStyle name="Comma 6 2 2 4" xfId="18422"/>
    <cellStyle name="Comma 6 2 2 4 2" xfId="30550"/>
    <cellStyle name="Comma 6 2 2 5" xfId="24417"/>
    <cellStyle name="Comma 6 2 2 5 2" xfId="34453"/>
    <cellStyle name="Comma 6 2 2 6" xfId="25506"/>
    <cellStyle name="Comma 6 2 3" xfId="10061"/>
    <cellStyle name="Comma 6 2 3 2" xfId="14641"/>
    <cellStyle name="Comma 6 2 3 2 2" xfId="22197"/>
    <cellStyle name="Comma 6 2 3 2 2 2" xfId="32235"/>
    <cellStyle name="Comma 6 2 3 2 3" xfId="28702"/>
    <cellStyle name="Comma 6 2 3 3" xfId="18493"/>
    <cellStyle name="Comma 6 2 3 3 2" xfId="30621"/>
    <cellStyle name="Comma 6 2 3 4" xfId="21005"/>
    <cellStyle name="Comma 6 2 3 4 2" xfId="31058"/>
    <cellStyle name="Comma 6 2 3 5" xfId="26197"/>
    <cellStyle name="Comma 6 2 4" xfId="9317"/>
    <cellStyle name="Comma 6 2 4 2" xfId="14006"/>
    <cellStyle name="Comma 6 2 4 2 2" xfId="28067"/>
    <cellStyle name="Comma 6 2 4 3" xfId="21584"/>
    <cellStyle name="Comma 6 2 4 3 2" xfId="31626"/>
    <cellStyle name="Comma 6 2 4 4" xfId="25562"/>
    <cellStyle name="Comma 6 2 5" xfId="18355"/>
    <cellStyle name="Comma 6 2 5 2" xfId="20910"/>
    <cellStyle name="Comma 6 2 5 2 2" xfId="30967"/>
    <cellStyle name="Comma 6 2 5 3" xfId="30483"/>
    <cellStyle name="Comma 6 2 6" xfId="11809"/>
    <cellStyle name="Comma 6 2 6 2" xfId="27043"/>
    <cellStyle name="Comma 6 2 7" xfId="23814"/>
    <cellStyle name="Comma 6 2 7 2" xfId="33850"/>
    <cellStyle name="Comma 6 2 8" xfId="24897"/>
    <cellStyle name="Comma 6 3" xfId="6906"/>
    <cellStyle name="Comma 6 3 2" xfId="10099"/>
    <cellStyle name="Comma 6 3 2 2" xfId="10862"/>
    <cellStyle name="Comma 6 3 2 2 2" xfId="18030"/>
    <cellStyle name="Comma 6 3 2 2 2 2" xfId="30304"/>
    <cellStyle name="Comma 6 3 2 2 3" xfId="13551"/>
    <cellStyle name="Comma 6 3 2 2 3 2" xfId="27792"/>
    <cellStyle name="Comma 6 3 2 2 4" xfId="26942"/>
    <cellStyle name="Comma 6 3 2 3" xfId="14669"/>
    <cellStyle name="Comma 6 3 2 3 2" xfId="28730"/>
    <cellStyle name="Comma 6 3 2 4" xfId="26225"/>
    <cellStyle name="Comma 6 3 3" xfId="9375"/>
    <cellStyle name="Comma 6 3 3 2" xfId="14032"/>
    <cellStyle name="Comma 6 3 3 2 2" xfId="28093"/>
    <cellStyle name="Comma 6 3 3 3" xfId="21611"/>
    <cellStyle name="Comma 6 3 3 3 2" xfId="31652"/>
    <cellStyle name="Comma 6 3 3 4" xfId="25588"/>
    <cellStyle name="Comma 6 3 4" xfId="18374"/>
    <cellStyle name="Comma 6 3 4 2" xfId="20930"/>
    <cellStyle name="Comma 6 3 4 2 2" xfId="30986"/>
    <cellStyle name="Comma 6 3 4 3" xfId="30502"/>
    <cellStyle name="Comma 6 3 5" xfId="12566"/>
    <cellStyle name="Comma 6 3 5 2" xfId="27117"/>
    <cellStyle name="Comma 6 3 6" xfId="23839"/>
    <cellStyle name="Comma 6 3 6 2" xfId="33875"/>
    <cellStyle name="Comma 6 3 7" xfId="24950"/>
    <cellStyle name="Comma 6 4" xfId="6907"/>
    <cellStyle name="Comma 6 4 2" xfId="9996"/>
    <cellStyle name="Comma 6 4 2 2" xfId="10879"/>
    <cellStyle name="Comma 6 4 2 2 2" xfId="18445"/>
    <cellStyle name="Comma 6 4 2 2 2 2" xfId="30573"/>
    <cellStyle name="Comma 6 4 2 2 3" xfId="13566"/>
    <cellStyle name="Comma 6 4 2 2 3 2" xfId="27807"/>
    <cellStyle name="Comma 6 4 2 2 4" xfId="26957"/>
    <cellStyle name="Comma 6 4 2 3" xfId="14597"/>
    <cellStyle name="Comma 6 4 2 3 2" xfId="28658"/>
    <cellStyle name="Comma 6 4 2 4" xfId="26153"/>
    <cellStyle name="Comma 6 4 3" xfId="18012"/>
    <cellStyle name="Comma 6 4 3 2" xfId="18509"/>
    <cellStyle name="Comma 6 4 3 2 2" xfId="30636"/>
    <cellStyle name="Comma 6 4 3 3" xfId="22763"/>
    <cellStyle name="Comma 6 4 3 3 2" xfId="32799"/>
    <cellStyle name="Comma 6 4 3 4" xfId="30286"/>
    <cellStyle name="Comma 6 4 4" xfId="18393"/>
    <cellStyle name="Comma 6 4 4 2" xfId="20950"/>
    <cellStyle name="Comma 6 4 4 2 2" xfId="31005"/>
    <cellStyle name="Comma 6 4 4 3" xfId="30521"/>
    <cellStyle name="Comma 6 4 5" xfId="12567"/>
    <cellStyle name="Comma 6 4 5 2" xfId="27118"/>
    <cellStyle name="Comma 6 4 6" xfId="24388"/>
    <cellStyle name="Comma 6 4 6 2" xfId="34424"/>
    <cellStyle name="Comma 6 4 7" xfId="24951"/>
    <cellStyle name="Comma 6 5" xfId="6908"/>
    <cellStyle name="Comma 6 5 2" xfId="10030"/>
    <cellStyle name="Comma 6 5 2 2" xfId="14623"/>
    <cellStyle name="Comma 6 5 2 2 2" xfId="28684"/>
    <cellStyle name="Comma 6 5 2 3" xfId="22171"/>
    <cellStyle name="Comma 6 5 2 3 2" xfId="32210"/>
    <cellStyle name="Comma 6 5 2 4" xfId="26179"/>
    <cellStyle name="Comma 6 5 3" xfId="18408"/>
    <cellStyle name="Comma 6 5 3 2" xfId="20966"/>
    <cellStyle name="Comma 6 5 3 2 2" xfId="31020"/>
    <cellStyle name="Comma 6 5 3 3" xfId="30536"/>
    <cellStyle name="Comma 6 5 4" xfId="12568"/>
    <cellStyle name="Comma 6 5 4 2" xfId="27119"/>
    <cellStyle name="Comma 6 5 5" xfId="24395"/>
    <cellStyle name="Comma 6 5 5 2" xfId="34431"/>
    <cellStyle name="Comma 6 5 6" xfId="24952"/>
    <cellStyle name="Comma 6 6" xfId="9289"/>
    <cellStyle name="Comma 6 6 2" xfId="10837"/>
    <cellStyle name="Comma 6 6 2 2" xfId="18474"/>
    <cellStyle name="Comma 6 6 2 2 2" xfId="30602"/>
    <cellStyle name="Comma 6 6 2 3" xfId="13530"/>
    <cellStyle name="Comma 6 6 2 3 2" xfId="27771"/>
    <cellStyle name="Comma 6 6 2 4" xfId="26922"/>
    <cellStyle name="Comma 6 6 3" xfId="13980"/>
    <cellStyle name="Comma 6 6 3 2" xfId="28041"/>
    <cellStyle name="Comma 6 6 4" xfId="25536"/>
    <cellStyle name="Comma 6 7" xfId="13701"/>
    <cellStyle name="Comma 6 7 2" xfId="18340"/>
    <cellStyle name="Comma 6 7 2 2" xfId="30468"/>
    <cellStyle name="Comma 6 7 3" xfId="20895"/>
    <cellStyle name="Comma 6 7 3 2" xfId="30952"/>
    <cellStyle name="Comma 6 7 4" xfId="27836"/>
    <cellStyle name="Comma 6 8" xfId="11519"/>
    <cellStyle name="Comma 6 8 2" xfId="27017"/>
    <cellStyle name="Comma 6 9" xfId="23791"/>
    <cellStyle name="Comma 6 9 2" xfId="33827"/>
    <cellStyle name="Comma 60" xfId="8116"/>
    <cellStyle name="Comma 60 2" xfId="10234"/>
    <cellStyle name="Comma 60 2 2" xfId="14802"/>
    <cellStyle name="Comma 60 2 2 2" xfId="22335"/>
    <cellStyle name="Comma 60 2 2 2 2" xfId="32372"/>
    <cellStyle name="Comma 60 2 2 3" xfId="28863"/>
    <cellStyle name="Comma 60 2 3" xfId="21149"/>
    <cellStyle name="Comma 60 2 3 2" xfId="31195"/>
    <cellStyle name="Comma 60 2 4" xfId="26358"/>
    <cellStyle name="Comma 60 3" xfId="9565"/>
    <cellStyle name="Comma 60 3 2" xfId="14169"/>
    <cellStyle name="Comma 60 3 2 2" xfId="28230"/>
    <cellStyle name="Comma 60 3 3" xfId="21739"/>
    <cellStyle name="Comma 60 3 3 2" xfId="31779"/>
    <cellStyle name="Comma 60 3 4" xfId="25725"/>
    <cellStyle name="Comma 60 4" xfId="12992"/>
    <cellStyle name="Comma 60 4 2" xfId="27357"/>
    <cellStyle name="Comma 60 5" xfId="23964"/>
    <cellStyle name="Comma 60 5 2" xfId="34000"/>
    <cellStyle name="Comma 60 6" xfId="25190"/>
    <cellStyle name="Comma 600" xfId="24492"/>
    <cellStyle name="Comma 600 2" xfId="34500"/>
    <cellStyle name="Comma 601" xfId="24503"/>
    <cellStyle name="Comma 601 2" xfId="34505"/>
    <cellStyle name="Comma 602" xfId="24496"/>
    <cellStyle name="Comma 602 2" xfId="34502"/>
    <cellStyle name="Comma 603" xfId="24508"/>
    <cellStyle name="Comma 603 2" xfId="34508"/>
    <cellStyle name="Comma 604" xfId="24516"/>
    <cellStyle name="Comma 604 2" xfId="34516"/>
    <cellStyle name="Comma 605" xfId="24510"/>
    <cellStyle name="Comma 605 2" xfId="34510"/>
    <cellStyle name="Comma 606" xfId="24513"/>
    <cellStyle name="Comma 606 2" xfId="34513"/>
    <cellStyle name="Comma 607" xfId="24512"/>
    <cellStyle name="Comma 607 2" xfId="34512"/>
    <cellStyle name="Comma 608" xfId="24520"/>
    <cellStyle name="Comma 608 2" xfId="34518"/>
    <cellStyle name="Comma 609" xfId="24549"/>
    <cellStyle name="Comma 609 2" xfId="34528"/>
    <cellStyle name="Comma 61" xfId="8117"/>
    <cellStyle name="Comma 61 2" xfId="10238"/>
    <cellStyle name="Comma 61 2 2" xfId="14806"/>
    <cellStyle name="Comma 61 2 2 2" xfId="22339"/>
    <cellStyle name="Comma 61 2 2 2 2" xfId="32376"/>
    <cellStyle name="Comma 61 2 2 3" xfId="28867"/>
    <cellStyle name="Comma 61 2 3" xfId="21153"/>
    <cellStyle name="Comma 61 2 3 2" xfId="31199"/>
    <cellStyle name="Comma 61 2 4" xfId="26362"/>
    <cellStyle name="Comma 61 3" xfId="9569"/>
    <cellStyle name="Comma 61 3 2" xfId="14173"/>
    <cellStyle name="Comma 61 3 2 2" xfId="28234"/>
    <cellStyle name="Comma 61 3 3" xfId="21743"/>
    <cellStyle name="Comma 61 3 3 2" xfId="31783"/>
    <cellStyle name="Comma 61 3 4" xfId="25729"/>
    <cellStyle name="Comma 61 4" xfId="12993"/>
    <cellStyle name="Comma 61 4 2" xfId="27358"/>
    <cellStyle name="Comma 61 5" xfId="23968"/>
    <cellStyle name="Comma 61 5 2" xfId="34004"/>
    <cellStyle name="Comma 61 6" xfId="25191"/>
    <cellStyle name="Comma 610" xfId="24560"/>
    <cellStyle name="Comma 610 2" xfId="34533"/>
    <cellStyle name="Comma 611" xfId="24567"/>
    <cellStyle name="Comma 611 2" xfId="34537"/>
    <cellStyle name="Comma 612" xfId="24571"/>
    <cellStyle name="Comma 612 2" xfId="34538"/>
    <cellStyle name="Comma 613" xfId="24575"/>
    <cellStyle name="Comma 613 2" xfId="34539"/>
    <cellStyle name="Comma 614" xfId="24579"/>
    <cellStyle name="Comma 614 2" xfId="34541"/>
    <cellStyle name="Comma 615" xfId="24582"/>
    <cellStyle name="Comma 615 2" xfId="34542"/>
    <cellStyle name="Comma 616" xfId="24584"/>
    <cellStyle name="Comma 616 2" xfId="34543"/>
    <cellStyle name="Comma 617" xfId="24591"/>
    <cellStyle name="Comma 617 2" xfId="34547"/>
    <cellStyle name="Comma 618" xfId="24595"/>
    <cellStyle name="Comma 618 2" xfId="34549"/>
    <cellStyle name="Comma 619" xfId="24598"/>
    <cellStyle name="Comma 619 2" xfId="34551"/>
    <cellStyle name="Comma 62" xfId="8118"/>
    <cellStyle name="Comma 62 2" xfId="10240"/>
    <cellStyle name="Comma 62 2 2" xfId="14808"/>
    <cellStyle name="Comma 62 2 2 2" xfId="22341"/>
    <cellStyle name="Comma 62 2 2 2 2" xfId="32378"/>
    <cellStyle name="Comma 62 2 2 3" xfId="28869"/>
    <cellStyle name="Comma 62 2 3" xfId="21155"/>
    <cellStyle name="Comma 62 2 3 2" xfId="31201"/>
    <cellStyle name="Comma 62 2 4" xfId="26364"/>
    <cellStyle name="Comma 62 3" xfId="9571"/>
    <cellStyle name="Comma 62 3 2" xfId="14175"/>
    <cellStyle name="Comma 62 3 2 2" xfId="28236"/>
    <cellStyle name="Comma 62 3 3" xfId="21745"/>
    <cellStyle name="Comma 62 3 3 2" xfId="31785"/>
    <cellStyle name="Comma 62 3 4" xfId="25731"/>
    <cellStyle name="Comma 62 4" xfId="12994"/>
    <cellStyle name="Comma 62 4 2" xfId="27359"/>
    <cellStyle name="Comma 62 5" xfId="23970"/>
    <cellStyle name="Comma 62 5 2" xfId="34006"/>
    <cellStyle name="Comma 62 6" xfId="25192"/>
    <cellStyle name="Comma 620" xfId="24601"/>
    <cellStyle name="Comma 620 2" xfId="34553"/>
    <cellStyle name="Comma 621" xfId="24604"/>
    <cellStyle name="Comma 621 2" xfId="34555"/>
    <cellStyle name="Comma 622" xfId="24607"/>
    <cellStyle name="Comma 622 2" xfId="34557"/>
    <cellStyle name="Comma 623" xfId="24610"/>
    <cellStyle name="Comma 623 2" xfId="34559"/>
    <cellStyle name="Comma 624" xfId="24613"/>
    <cellStyle name="Comma 624 2" xfId="34561"/>
    <cellStyle name="Comma 625" xfId="24616"/>
    <cellStyle name="Comma 625 2" xfId="34563"/>
    <cellStyle name="Comma 626" xfId="24619"/>
    <cellStyle name="Comma 626 2" xfId="34565"/>
    <cellStyle name="Comma 627" xfId="24621"/>
    <cellStyle name="Comma 627 2" xfId="34567"/>
    <cellStyle name="Comma 628" xfId="24623"/>
    <cellStyle name="Comma 628 2" xfId="34569"/>
    <cellStyle name="Comma 629" xfId="24625"/>
    <cellStyle name="Comma 629 2" xfId="34571"/>
    <cellStyle name="Comma 63" xfId="8119"/>
    <cellStyle name="Comma 63 2" xfId="10242"/>
    <cellStyle name="Comma 63 2 2" xfId="14810"/>
    <cellStyle name="Comma 63 2 2 2" xfId="22343"/>
    <cellStyle name="Comma 63 2 2 2 2" xfId="32380"/>
    <cellStyle name="Comma 63 2 2 3" xfId="28871"/>
    <cellStyle name="Comma 63 2 3" xfId="21157"/>
    <cellStyle name="Comma 63 2 3 2" xfId="31203"/>
    <cellStyle name="Comma 63 2 4" xfId="26366"/>
    <cellStyle name="Comma 63 3" xfId="9573"/>
    <cellStyle name="Comma 63 3 2" xfId="14177"/>
    <cellStyle name="Comma 63 3 2 2" xfId="28238"/>
    <cellStyle name="Comma 63 3 3" xfId="21747"/>
    <cellStyle name="Comma 63 3 3 2" xfId="31787"/>
    <cellStyle name="Comma 63 3 4" xfId="25733"/>
    <cellStyle name="Comma 63 4" xfId="12995"/>
    <cellStyle name="Comma 63 4 2" xfId="27360"/>
    <cellStyle name="Comma 63 5" xfId="23972"/>
    <cellStyle name="Comma 63 5 2" xfId="34008"/>
    <cellStyle name="Comma 63 6" xfId="25193"/>
    <cellStyle name="Comma 630" xfId="24626"/>
    <cellStyle name="Comma 630 2" xfId="34572"/>
    <cellStyle name="Comma 631" xfId="24629"/>
    <cellStyle name="Comma 631 2" xfId="34574"/>
    <cellStyle name="Comma 632" xfId="24632"/>
    <cellStyle name="Comma 632 2" xfId="34576"/>
    <cellStyle name="Comma 633" xfId="24634"/>
    <cellStyle name="Comma 633 2" xfId="34578"/>
    <cellStyle name="Comma 634" xfId="24630"/>
    <cellStyle name="Comma 634 2" xfId="34575"/>
    <cellStyle name="Comma 635" xfId="24635"/>
    <cellStyle name="Comma 635 2" xfId="34579"/>
    <cellStyle name="Comma 636" xfId="24641"/>
    <cellStyle name="Comma 636 2" xfId="34581"/>
    <cellStyle name="Comma 637" xfId="24642"/>
    <cellStyle name="Comma 637 2" xfId="34582"/>
    <cellStyle name="Comma 638" xfId="24647"/>
    <cellStyle name="Comma 638 2" xfId="34585"/>
    <cellStyle name="Comma 639" xfId="24651"/>
    <cellStyle name="Comma 639 2" xfId="34587"/>
    <cellStyle name="Comma 64" xfId="8120"/>
    <cellStyle name="Comma 64 2" xfId="10126"/>
    <cellStyle name="Comma 64 2 2" xfId="14694"/>
    <cellStyle name="Comma 64 2 2 2" xfId="22226"/>
    <cellStyle name="Comma 64 2 2 2 2" xfId="32263"/>
    <cellStyle name="Comma 64 2 2 3" xfId="28755"/>
    <cellStyle name="Comma 64 2 3" xfId="21040"/>
    <cellStyle name="Comma 64 2 3 2" xfId="31086"/>
    <cellStyle name="Comma 64 2 4" xfId="26250"/>
    <cellStyle name="Comma 64 3" xfId="9416"/>
    <cellStyle name="Comma 64 3 2" xfId="14059"/>
    <cellStyle name="Comma 64 3 2 2" xfId="28120"/>
    <cellStyle name="Comma 64 3 3" xfId="21629"/>
    <cellStyle name="Comma 64 3 3 2" xfId="31669"/>
    <cellStyle name="Comma 64 3 4" xfId="25615"/>
    <cellStyle name="Comma 64 4" xfId="12996"/>
    <cellStyle name="Comma 64 4 2" xfId="27361"/>
    <cellStyle name="Comma 64 5" xfId="23856"/>
    <cellStyle name="Comma 64 5 2" xfId="33892"/>
    <cellStyle name="Comma 64 6" xfId="25194"/>
    <cellStyle name="Comma 640" xfId="24657"/>
    <cellStyle name="Comma 640 2" xfId="34590"/>
    <cellStyle name="Comma 641" xfId="24658"/>
    <cellStyle name="Comma 641 2" xfId="34591"/>
    <cellStyle name="Comma 642" xfId="24662"/>
    <cellStyle name="Comma 642 2" xfId="34593"/>
    <cellStyle name="Comma 643" xfId="24666"/>
    <cellStyle name="Comma 643 2" xfId="34595"/>
    <cellStyle name="Comma 644" xfId="24670"/>
    <cellStyle name="Comma 644 2" xfId="34597"/>
    <cellStyle name="Comma 645" xfId="24674"/>
    <cellStyle name="Comma 645 2" xfId="34599"/>
    <cellStyle name="Comma 646" xfId="24681"/>
    <cellStyle name="Comma 646 2" xfId="34602"/>
    <cellStyle name="Comma 647" xfId="24682"/>
    <cellStyle name="Comma 647 2" xfId="34603"/>
    <cellStyle name="Comma 648" xfId="24689"/>
    <cellStyle name="Comma 648 2" xfId="34606"/>
    <cellStyle name="Comma 649" xfId="24690"/>
    <cellStyle name="Comma 649 2" xfId="34607"/>
    <cellStyle name="Comma 65" xfId="8121"/>
    <cellStyle name="Comma 65 2" xfId="10244"/>
    <cellStyle name="Comma 65 2 2" xfId="14812"/>
    <cellStyle name="Comma 65 2 2 2" xfId="22345"/>
    <cellStyle name="Comma 65 2 2 2 2" xfId="32382"/>
    <cellStyle name="Comma 65 2 2 3" xfId="28873"/>
    <cellStyle name="Comma 65 2 3" xfId="21159"/>
    <cellStyle name="Comma 65 2 3 2" xfId="31205"/>
    <cellStyle name="Comma 65 2 4" xfId="26368"/>
    <cellStyle name="Comma 65 3" xfId="9575"/>
    <cellStyle name="Comma 65 3 2" xfId="14179"/>
    <cellStyle name="Comma 65 3 2 2" xfId="28240"/>
    <cellStyle name="Comma 65 3 3" xfId="21749"/>
    <cellStyle name="Comma 65 3 3 2" xfId="31789"/>
    <cellStyle name="Comma 65 3 4" xfId="25735"/>
    <cellStyle name="Comma 65 4" xfId="12997"/>
    <cellStyle name="Comma 65 4 2" xfId="27362"/>
    <cellStyle name="Comma 65 5" xfId="23974"/>
    <cellStyle name="Comma 65 5 2" xfId="34010"/>
    <cellStyle name="Comma 65 6" xfId="25195"/>
    <cellStyle name="Comma 650" xfId="24694"/>
    <cellStyle name="Comma 650 2" xfId="34609"/>
    <cellStyle name="Comma 651" xfId="24698"/>
    <cellStyle name="Comma 651 2" xfId="34611"/>
    <cellStyle name="Comma 652" xfId="24702"/>
    <cellStyle name="Comma 652 2" xfId="34613"/>
    <cellStyle name="Comma 653" xfId="24708"/>
    <cellStyle name="Comma 653 2" xfId="34615"/>
    <cellStyle name="Comma 654" xfId="24781"/>
    <cellStyle name="Comma 654 2" xfId="34617"/>
    <cellStyle name="Comma 655" xfId="24787"/>
    <cellStyle name="Comma 656" xfId="24813"/>
    <cellStyle name="Comma 657" xfId="24805"/>
    <cellStyle name="Comma 658" xfId="25494"/>
    <cellStyle name="Comma 659" xfId="34628"/>
    <cellStyle name="Comma 66" xfId="8122"/>
    <cellStyle name="Comma 66 2" xfId="10246"/>
    <cellStyle name="Comma 66 2 2" xfId="14814"/>
    <cellStyle name="Comma 66 2 2 2" xfId="22347"/>
    <cellStyle name="Comma 66 2 2 2 2" xfId="32384"/>
    <cellStyle name="Comma 66 2 2 3" xfId="28875"/>
    <cellStyle name="Comma 66 2 3" xfId="21161"/>
    <cellStyle name="Comma 66 2 3 2" xfId="31207"/>
    <cellStyle name="Comma 66 2 4" xfId="26370"/>
    <cellStyle name="Comma 66 3" xfId="9577"/>
    <cellStyle name="Comma 66 3 2" xfId="14181"/>
    <cellStyle name="Comma 66 3 2 2" xfId="28242"/>
    <cellStyle name="Comma 66 3 3" xfId="21751"/>
    <cellStyle name="Comma 66 3 3 2" xfId="31791"/>
    <cellStyle name="Comma 66 3 4" xfId="25737"/>
    <cellStyle name="Comma 66 4" xfId="12998"/>
    <cellStyle name="Comma 66 4 2" xfId="27363"/>
    <cellStyle name="Comma 66 5" xfId="23976"/>
    <cellStyle name="Comma 66 5 2" xfId="34012"/>
    <cellStyle name="Comma 66 6" xfId="25196"/>
    <cellStyle name="Comma 660" xfId="34631"/>
    <cellStyle name="Comma 661" xfId="34629"/>
    <cellStyle name="Comma 662" xfId="34637"/>
    <cellStyle name="Comma 663" xfId="34653"/>
    <cellStyle name="Comma 664" xfId="34638"/>
    <cellStyle name="Comma 665" xfId="34651"/>
    <cellStyle name="Comma 666" xfId="34655"/>
    <cellStyle name="Comma 667" xfId="34666"/>
    <cellStyle name="Comma 668" xfId="34669"/>
    <cellStyle name="Comma 669" xfId="34672"/>
    <cellStyle name="Comma 67" xfId="8123"/>
    <cellStyle name="Comma 67 2" xfId="10236"/>
    <cellStyle name="Comma 67 2 2" xfId="14804"/>
    <cellStyle name="Comma 67 2 2 2" xfId="22337"/>
    <cellStyle name="Comma 67 2 2 2 2" xfId="32374"/>
    <cellStyle name="Comma 67 2 2 3" xfId="28865"/>
    <cellStyle name="Comma 67 2 3" xfId="21151"/>
    <cellStyle name="Comma 67 2 3 2" xfId="31197"/>
    <cellStyle name="Comma 67 2 4" xfId="26360"/>
    <cellStyle name="Comma 67 3" xfId="9567"/>
    <cellStyle name="Comma 67 3 2" xfId="14171"/>
    <cellStyle name="Comma 67 3 2 2" xfId="28232"/>
    <cellStyle name="Comma 67 3 3" xfId="21741"/>
    <cellStyle name="Comma 67 3 3 2" xfId="31781"/>
    <cellStyle name="Comma 67 3 4" xfId="25727"/>
    <cellStyle name="Comma 67 4" xfId="12999"/>
    <cellStyle name="Comma 67 4 2" xfId="27364"/>
    <cellStyle name="Comma 67 5" xfId="23966"/>
    <cellStyle name="Comma 67 5 2" xfId="34002"/>
    <cellStyle name="Comma 67 6" xfId="25197"/>
    <cellStyle name="Comma 670" xfId="34674"/>
    <cellStyle name="Comma 671" xfId="34676"/>
    <cellStyle name="Comma 672" xfId="34678"/>
    <cellStyle name="Comma 673" xfId="34680"/>
    <cellStyle name="Comma 674" xfId="34682"/>
    <cellStyle name="Comma 675" xfId="34684"/>
    <cellStyle name="Comma 676" xfId="34686"/>
    <cellStyle name="Comma 677" xfId="34688"/>
    <cellStyle name="Comma 678" xfId="34690"/>
    <cellStyle name="Comma 679" xfId="34692"/>
    <cellStyle name="Comma 68" xfId="8124"/>
    <cellStyle name="Comma 68 2" xfId="10127"/>
    <cellStyle name="Comma 68 2 2" xfId="14695"/>
    <cellStyle name="Comma 68 2 2 2" xfId="22227"/>
    <cellStyle name="Comma 68 2 2 2 2" xfId="32264"/>
    <cellStyle name="Comma 68 2 2 3" xfId="28756"/>
    <cellStyle name="Comma 68 2 3" xfId="21041"/>
    <cellStyle name="Comma 68 2 3 2" xfId="31087"/>
    <cellStyle name="Comma 68 2 4" xfId="26251"/>
    <cellStyle name="Comma 68 3" xfId="9417"/>
    <cellStyle name="Comma 68 3 2" xfId="14060"/>
    <cellStyle name="Comma 68 3 2 2" xfId="28121"/>
    <cellStyle name="Comma 68 3 3" xfId="21630"/>
    <cellStyle name="Comma 68 3 3 2" xfId="31670"/>
    <cellStyle name="Comma 68 3 4" xfId="25616"/>
    <cellStyle name="Comma 68 4" xfId="13000"/>
    <cellStyle name="Comma 68 4 2" xfId="27365"/>
    <cellStyle name="Comma 68 5" xfId="23857"/>
    <cellStyle name="Comma 68 5 2" xfId="33893"/>
    <cellStyle name="Comma 68 6" xfId="25198"/>
    <cellStyle name="Comma 680" xfId="34694"/>
    <cellStyle name="Comma 681" xfId="34696"/>
    <cellStyle name="Comma 682" xfId="34698"/>
    <cellStyle name="Comma 683" xfId="34700"/>
    <cellStyle name="Comma 684" xfId="34702"/>
    <cellStyle name="Comma 685" xfId="34704"/>
    <cellStyle name="Comma 686" xfId="34710"/>
    <cellStyle name="Comma 687" xfId="34708"/>
    <cellStyle name="Comma 688" xfId="34713"/>
    <cellStyle name="Comma 689" xfId="34721"/>
    <cellStyle name="Comma 69" xfId="8125"/>
    <cellStyle name="Comma 69 2" xfId="10249"/>
    <cellStyle name="Comma 69 2 2" xfId="14817"/>
    <cellStyle name="Comma 69 2 2 2" xfId="22350"/>
    <cellStyle name="Comma 69 2 2 2 2" xfId="32387"/>
    <cellStyle name="Comma 69 2 2 3" xfId="28878"/>
    <cellStyle name="Comma 69 2 3" xfId="21164"/>
    <cellStyle name="Comma 69 2 3 2" xfId="31210"/>
    <cellStyle name="Comma 69 2 4" xfId="26373"/>
    <cellStyle name="Comma 69 3" xfId="9580"/>
    <cellStyle name="Comma 69 3 2" xfId="14184"/>
    <cellStyle name="Comma 69 3 2 2" xfId="28245"/>
    <cellStyle name="Comma 69 3 3" xfId="21754"/>
    <cellStyle name="Comma 69 3 3 2" xfId="31794"/>
    <cellStyle name="Comma 69 3 4" xfId="25740"/>
    <cellStyle name="Comma 69 4" xfId="13001"/>
    <cellStyle name="Comma 69 4 2" xfId="27366"/>
    <cellStyle name="Comma 69 5" xfId="23979"/>
    <cellStyle name="Comma 69 5 2" xfId="34015"/>
    <cellStyle name="Comma 69 6" xfId="25199"/>
    <cellStyle name="Comma 690" xfId="34729"/>
    <cellStyle name="Comma 691" xfId="34715"/>
    <cellStyle name="Comma 692" xfId="34716"/>
    <cellStyle name="Comma 693" xfId="34730"/>
    <cellStyle name="Comma 694" xfId="34737"/>
    <cellStyle name="Comma 695" xfId="34720"/>
    <cellStyle name="Comma 696" xfId="34735"/>
    <cellStyle name="Comma 697" xfId="34744"/>
    <cellStyle name="Comma 698" xfId="34746"/>
    <cellStyle name="Comma 699" xfId="34748"/>
    <cellStyle name="Comma 7" xfId="2513"/>
    <cellStyle name="Comma 7 2" xfId="3821"/>
    <cellStyle name="Comma 7 2 2" xfId="9244"/>
    <cellStyle name="Comma 7 2 2 2" xfId="10261"/>
    <cellStyle name="Comma 7 2 2 2 2" xfId="14829"/>
    <cellStyle name="Comma 7 2 2 2 2 2" xfId="22362"/>
    <cellStyle name="Comma 7 2 2 2 2 2 2" xfId="32399"/>
    <cellStyle name="Comma 7 2 2 2 2 3" xfId="28890"/>
    <cellStyle name="Comma 7 2 2 2 3" xfId="18521"/>
    <cellStyle name="Comma 7 2 2 2 3 2" xfId="30648"/>
    <cellStyle name="Comma 7 2 2 2 4" xfId="21176"/>
    <cellStyle name="Comma 7 2 2 2 4 2" xfId="31222"/>
    <cellStyle name="Comma 7 2 2 2 5" xfId="26385"/>
    <cellStyle name="Comma 7 2 2 3" xfId="9592"/>
    <cellStyle name="Comma 7 2 2 3 2" xfId="14196"/>
    <cellStyle name="Comma 7 2 2 3 2 2" xfId="28257"/>
    <cellStyle name="Comma 7 2 2 3 3" xfId="21766"/>
    <cellStyle name="Comma 7 2 2 3 3 2" xfId="31806"/>
    <cellStyle name="Comma 7 2 2 3 4" xfId="25752"/>
    <cellStyle name="Comma 7 2 2 4" xfId="18434"/>
    <cellStyle name="Comma 7 2 2 4 2" xfId="30562"/>
    <cellStyle name="Comma 7 2 2 5" xfId="24418"/>
    <cellStyle name="Comma 7 2 2 5 2" xfId="34454"/>
    <cellStyle name="Comma 7 2 2 6" xfId="25507"/>
    <cellStyle name="Comma 7 2 3" xfId="10067"/>
    <cellStyle name="Comma 7 2 3 2" xfId="14645"/>
    <cellStyle name="Comma 7 2 3 2 2" xfId="22198"/>
    <cellStyle name="Comma 7 2 3 2 2 2" xfId="32236"/>
    <cellStyle name="Comma 7 2 3 2 3" xfId="28706"/>
    <cellStyle name="Comma 7 2 3 3" xfId="18494"/>
    <cellStyle name="Comma 7 2 3 3 2" xfId="30622"/>
    <cellStyle name="Comma 7 2 3 4" xfId="21006"/>
    <cellStyle name="Comma 7 2 3 4 2" xfId="31059"/>
    <cellStyle name="Comma 7 2 3 5" xfId="26201"/>
    <cellStyle name="Comma 7 2 4" xfId="9318"/>
    <cellStyle name="Comma 7 2 4 2" xfId="14007"/>
    <cellStyle name="Comma 7 2 4 2 2" xfId="28068"/>
    <cellStyle name="Comma 7 2 4 3" xfId="21585"/>
    <cellStyle name="Comma 7 2 4 3 2" xfId="31627"/>
    <cellStyle name="Comma 7 2 4 4" xfId="25563"/>
    <cellStyle name="Comma 7 2 5" xfId="18375"/>
    <cellStyle name="Comma 7 2 5 2" xfId="20931"/>
    <cellStyle name="Comma 7 2 5 2 2" xfId="30987"/>
    <cellStyle name="Comma 7 2 5 3" xfId="30503"/>
    <cellStyle name="Comma 7 2 6" xfId="11810"/>
    <cellStyle name="Comma 7 2 6 2" xfId="27044"/>
    <cellStyle name="Comma 7 2 7" xfId="23815"/>
    <cellStyle name="Comma 7 2 7 2" xfId="33851"/>
    <cellStyle name="Comma 7 2 8" xfId="24898"/>
    <cellStyle name="Comma 7 3" xfId="6909"/>
    <cellStyle name="Comma 7 3 2" xfId="10100"/>
    <cellStyle name="Comma 7 3 2 2" xfId="10880"/>
    <cellStyle name="Comma 7 3 2 2 2" xfId="18031"/>
    <cellStyle name="Comma 7 3 2 2 2 2" xfId="30305"/>
    <cellStyle name="Comma 7 3 2 2 3" xfId="13567"/>
    <cellStyle name="Comma 7 3 2 2 3 2" xfId="27808"/>
    <cellStyle name="Comma 7 3 2 2 4" xfId="26958"/>
    <cellStyle name="Comma 7 3 2 3" xfId="14670"/>
    <cellStyle name="Comma 7 3 2 3 2" xfId="28731"/>
    <cellStyle name="Comma 7 3 2 4" xfId="26226"/>
    <cellStyle name="Comma 7 3 3" xfId="9376"/>
    <cellStyle name="Comma 7 3 3 2" xfId="14033"/>
    <cellStyle name="Comma 7 3 3 2 2" xfId="28094"/>
    <cellStyle name="Comma 7 3 3 3" xfId="21612"/>
    <cellStyle name="Comma 7 3 3 3 2" xfId="31653"/>
    <cellStyle name="Comma 7 3 3 4" xfId="25589"/>
    <cellStyle name="Comma 7 3 4" xfId="18394"/>
    <cellStyle name="Comma 7 3 4 2" xfId="20951"/>
    <cellStyle name="Comma 7 3 4 2 2" xfId="31006"/>
    <cellStyle name="Comma 7 3 4 3" xfId="30522"/>
    <cellStyle name="Comma 7 3 5" xfId="12569"/>
    <cellStyle name="Comma 7 3 5 2" xfId="27120"/>
    <cellStyle name="Comma 7 3 6" xfId="23840"/>
    <cellStyle name="Comma 7 3 6 2" xfId="33876"/>
    <cellStyle name="Comma 7 3 7" xfId="24953"/>
    <cellStyle name="Comma 7 4" xfId="6910"/>
    <cellStyle name="Comma 7 4 2" xfId="10065"/>
    <cellStyle name="Comma 7 4 2 2" xfId="14643"/>
    <cellStyle name="Comma 7 4 2 2 2" xfId="28704"/>
    <cellStyle name="Comma 7 4 2 3" xfId="22172"/>
    <cellStyle name="Comma 7 4 2 3 2" xfId="32211"/>
    <cellStyle name="Comma 7 4 2 4" xfId="26199"/>
    <cellStyle name="Comma 7 4 3" xfId="18423"/>
    <cellStyle name="Comma 7 4 3 2" xfId="20974"/>
    <cellStyle name="Comma 7 4 3 2 2" xfId="31028"/>
    <cellStyle name="Comma 7 4 3 3" xfId="30551"/>
    <cellStyle name="Comma 7 4 4" xfId="12570"/>
    <cellStyle name="Comma 7 4 4 2" xfId="27121"/>
    <cellStyle name="Comma 7 4 5" xfId="24368"/>
    <cellStyle name="Comma 7 4 5 2" xfId="34404"/>
    <cellStyle name="Comma 7 4 6" xfId="24954"/>
    <cellStyle name="Comma 7 5" xfId="9290"/>
    <cellStyle name="Comma 7 5 2" xfId="10848"/>
    <cellStyle name="Comma 7 5 2 2" xfId="18475"/>
    <cellStyle name="Comma 7 5 2 2 2" xfId="30603"/>
    <cellStyle name="Comma 7 5 2 3" xfId="13539"/>
    <cellStyle name="Comma 7 5 2 3 2" xfId="27780"/>
    <cellStyle name="Comma 7 5 2 4" xfId="26931"/>
    <cellStyle name="Comma 7 5 3" xfId="13981"/>
    <cellStyle name="Comma 7 5 3 2" xfId="28042"/>
    <cellStyle name="Comma 7 5 4" xfId="25537"/>
    <cellStyle name="Comma 7 6" xfId="13683"/>
    <cellStyle name="Comma 7 6 2" xfId="18356"/>
    <cellStyle name="Comma 7 6 2 2" xfId="30484"/>
    <cellStyle name="Comma 7 6 3" xfId="20911"/>
    <cellStyle name="Comma 7 6 3 2" xfId="30968"/>
    <cellStyle name="Comma 7 6 4" xfId="27833"/>
    <cellStyle name="Comma 7 7" xfId="11520"/>
    <cellStyle name="Comma 7 7 2" xfId="27018"/>
    <cellStyle name="Comma 7 8" xfId="23792"/>
    <cellStyle name="Comma 7 8 2" xfId="33828"/>
    <cellStyle name="Comma 7 9" xfId="24857"/>
    <cellStyle name="Comma 70" xfId="8126"/>
    <cellStyle name="Comma 70 2" xfId="10129"/>
    <cellStyle name="Comma 70 2 2" xfId="14697"/>
    <cellStyle name="Comma 70 2 2 2" xfId="22229"/>
    <cellStyle name="Comma 70 2 2 2 2" xfId="32266"/>
    <cellStyle name="Comma 70 2 2 3" xfId="28758"/>
    <cellStyle name="Comma 70 2 3" xfId="21043"/>
    <cellStyle name="Comma 70 2 3 2" xfId="31089"/>
    <cellStyle name="Comma 70 2 4" xfId="26253"/>
    <cellStyle name="Comma 70 3" xfId="9419"/>
    <cellStyle name="Comma 70 3 2" xfId="14062"/>
    <cellStyle name="Comma 70 3 2 2" xfId="28123"/>
    <cellStyle name="Comma 70 3 3" xfId="21632"/>
    <cellStyle name="Comma 70 3 3 2" xfId="31672"/>
    <cellStyle name="Comma 70 3 4" xfId="25618"/>
    <cellStyle name="Comma 70 4" xfId="13002"/>
    <cellStyle name="Comma 70 4 2" xfId="27367"/>
    <cellStyle name="Comma 70 5" xfId="23859"/>
    <cellStyle name="Comma 70 5 2" xfId="33895"/>
    <cellStyle name="Comma 70 6" xfId="25200"/>
    <cellStyle name="Comma 700" xfId="34750"/>
    <cellStyle name="Comma 701" xfId="34752"/>
    <cellStyle name="Comma 702" xfId="34754"/>
    <cellStyle name="Comma 703" xfId="34756"/>
    <cellStyle name="Comma 71" xfId="8127"/>
    <cellStyle name="Comma 71 2" xfId="10158"/>
    <cellStyle name="Comma 71 2 2" xfId="14726"/>
    <cellStyle name="Comma 71 2 2 2" xfId="22259"/>
    <cellStyle name="Comma 71 2 2 2 2" xfId="32296"/>
    <cellStyle name="Comma 71 2 2 3" xfId="28787"/>
    <cellStyle name="Comma 71 2 3" xfId="21073"/>
    <cellStyle name="Comma 71 2 3 2" xfId="31119"/>
    <cellStyle name="Comma 71 2 4" xfId="26282"/>
    <cellStyle name="Comma 71 3" xfId="9485"/>
    <cellStyle name="Comma 71 3 2" xfId="14093"/>
    <cellStyle name="Comma 71 3 2 2" xfId="28154"/>
    <cellStyle name="Comma 71 3 3" xfId="21663"/>
    <cellStyle name="Comma 71 3 3 2" xfId="31703"/>
    <cellStyle name="Comma 71 3 4" xfId="25649"/>
    <cellStyle name="Comma 71 4" xfId="13003"/>
    <cellStyle name="Comma 71 4 2" xfId="27368"/>
    <cellStyle name="Comma 71 5" xfId="23888"/>
    <cellStyle name="Comma 71 5 2" xfId="33924"/>
    <cellStyle name="Comma 71 6" xfId="25201"/>
    <cellStyle name="Comma 72" xfId="8128"/>
    <cellStyle name="Comma 72 2" xfId="10131"/>
    <cellStyle name="Comma 72 2 2" xfId="14699"/>
    <cellStyle name="Comma 72 2 2 2" xfId="22231"/>
    <cellStyle name="Comma 72 2 2 2 2" xfId="32268"/>
    <cellStyle name="Comma 72 2 2 3" xfId="28760"/>
    <cellStyle name="Comma 72 2 3" xfId="21045"/>
    <cellStyle name="Comma 72 2 3 2" xfId="31091"/>
    <cellStyle name="Comma 72 2 4" xfId="26255"/>
    <cellStyle name="Comma 72 3" xfId="9421"/>
    <cellStyle name="Comma 72 3 2" xfId="14064"/>
    <cellStyle name="Comma 72 3 2 2" xfId="28125"/>
    <cellStyle name="Comma 72 3 3" xfId="21634"/>
    <cellStyle name="Comma 72 3 3 2" xfId="31674"/>
    <cellStyle name="Comma 72 3 4" xfId="25620"/>
    <cellStyle name="Comma 72 4" xfId="13004"/>
    <cellStyle name="Comma 72 4 2" xfId="27369"/>
    <cellStyle name="Comma 72 5" xfId="23861"/>
    <cellStyle name="Comma 72 5 2" xfId="33897"/>
    <cellStyle name="Comma 72 6" xfId="25202"/>
    <cellStyle name="Comma 73" xfId="8129"/>
    <cellStyle name="Comma 73 2" xfId="10270"/>
    <cellStyle name="Comma 73 2 2" xfId="14838"/>
    <cellStyle name="Comma 73 2 2 2" xfId="22371"/>
    <cellStyle name="Comma 73 2 2 2 2" xfId="32407"/>
    <cellStyle name="Comma 73 2 2 3" xfId="28899"/>
    <cellStyle name="Comma 73 2 3" xfId="21185"/>
    <cellStyle name="Comma 73 2 3 2" xfId="31230"/>
    <cellStyle name="Comma 73 2 4" xfId="26394"/>
    <cellStyle name="Comma 73 3" xfId="9601"/>
    <cellStyle name="Comma 73 3 2" xfId="14205"/>
    <cellStyle name="Comma 73 3 2 2" xfId="28266"/>
    <cellStyle name="Comma 73 3 3" xfId="21775"/>
    <cellStyle name="Comma 73 3 3 2" xfId="31814"/>
    <cellStyle name="Comma 73 3 4" xfId="25761"/>
    <cellStyle name="Comma 73 4" xfId="13005"/>
    <cellStyle name="Comma 73 4 2" xfId="27370"/>
    <cellStyle name="Comma 73 5" xfId="23981"/>
    <cellStyle name="Comma 73 5 2" xfId="34017"/>
    <cellStyle name="Comma 73 6" xfId="25203"/>
    <cellStyle name="Comma 74" xfId="8130"/>
    <cellStyle name="Comma 74 2" xfId="10272"/>
    <cellStyle name="Comma 74 2 2" xfId="14840"/>
    <cellStyle name="Comma 74 2 2 2" xfId="22373"/>
    <cellStyle name="Comma 74 2 2 2 2" xfId="32409"/>
    <cellStyle name="Comma 74 2 2 3" xfId="28901"/>
    <cellStyle name="Comma 74 2 3" xfId="21187"/>
    <cellStyle name="Comma 74 2 3 2" xfId="31232"/>
    <cellStyle name="Comma 74 2 4" xfId="26396"/>
    <cellStyle name="Comma 74 3" xfId="9603"/>
    <cellStyle name="Comma 74 3 2" xfId="14207"/>
    <cellStyle name="Comma 74 3 2 2" xfId="28268"/>
    <cellStyle name="Comma 74 3 3" xfId="21777"/>
    <cellStyle name="Comma 74 3 3 2" xfId="31816"/>
    <cellStyle name="Comma 74 3 4" xfId="25763"/>
    <cellStyle name="Comma 74 4" xfId="13006"/>
    <cellStyle name="Comma 74 4 2" xfId="27371"/>
    <cellStyle name="Comma 74 5" xfId="23983"/>
    <cellStyle name="Comma 74 5 2" xfId="34019"/>
    <cellStyle name="Comma 74 6" xfId="25204"/>
    <cellStyle name="Comma 75" xfId="8131"/>
    <cellStyle name="Comma 75 2" xfId="10274"/>
    <cellStyle name="Comma 75 2 2" xfId="14842"/>
    <cellStyle name="Comma 75 2 2 2" xfId="22375"/>
    <cellStyle name="Comma 75 2 2 2 2" xfId="32411"/>
    <cellStyle name="Comma 75 2 2 3" xfId="28903"/>
    <cellStyle name="Comma 75 2 3" xfId="21189"/>
    <cellStyle name="Comma 75 2 3 2" xfId="31234"/>
    <cellStyle name="Comma 75 2 4" xfId="26398"/>
    <cellStyle name="Comma 75 3" xfId="9605"/>
    <cellStyle name="Comma 75 3 2" xfId="14209"/>
    <cellStyle name="Comma 75 3 2 2" xfId="28270"/>
    <cellStyle name="Comma 75 3 3" xfId="21779"/>
    <cellStyle name="Comma 75 3 3 2" xfId="31818"/>
    <cellStyle name="Comma 75 3 4" xfId="25765"/>
    <cellStyle name="Comma 75 4" xfId="13007"/>
    <cellStyle name="Comma 75 4 2" xfId="27372"/>
    <cellStyle name="Comma 75 5" xfId="23985"/>
    <cellStyle name="Comma 75 5 2" xfId="34021"/>
    <cellStyle name="Comma 75 6" xfId="25205"/>
    <cellStyle name="Comma 76" xfId="8132"/>
    <cellStyle name="Comma 76 2" xfId="10276"/>
    <cellStyle name="Comma 76 2 2" xfId="14844"/>
    <cellStyle name="Comma 76 2 2 2" xfId="22377"/>
    <cellStyle name="Comma 76 2 2 2 2" xfId="32413"/>
    <cellStyle name="Comma 76 2 2 3" xfId="28905"/>
    <cellStyle name="Comma 76 2 3" xfId="21191"/>
    <cellStyle name="Comma 76 2 3 2" xfId="31236"/>
    <cellStyle name="Comma 76 2 4" xfId="26400"/>
    <cellStyle name="Comma 76 3" xfId="9607"/>
    <cellStyle name="Comma 76 3 2" xfId="14211"/>
    <cellStyle name="Comma 76 3 2 2" xfId="28272"/>
    <cellStyle name="Comma 76 3 3" xfId="21781"/>
    <cellStyle name="Comma 76 3 3 2" xfId="31820"/>
    <cellStyle name="Comma 76 3 4" xfId="25767"/>
    <cellStyle name="Comma 76 4" xfId="13008"/>
    <cellStyle name="Comma 76 4 2" xfId="27373"/>
    <cellStyle name="Comma 76 5" xfId="23987"/>
    <cellStyle name="Comma 76 5 2" xfId="34023"/>
    <cellStyle name="Comma 76 6" xfId="25206"/>
    <cellStyle name="Comma 77" xfId="8133"/>
    <cellStyle name="Comma 77 2" xfId="10278"/>
    <cellStyle name="Comma 77 2 2" xfId="14846"/>
    <cellStyle name="Comma 77 2 2 2" xfId="22379"/>
    <cellStyle name="Comma 77 2 2 2 2" xfId="32415"/>
    <cellStyle name="Comma 77 2 2 3" xfId="28907"/>
    <cellStyle name="Comma 77 2 3" xfId="21193"/>
    <cellStyle name="Comma 77 2 3 2" xfId="31238"/>
    <cellStyle name="Comma 77 2 4" xfId="26402"/>
    <cellStyle name="Comma 77 3" xfId="9609"/>
    <cellStyle name="Comma 77 3 2" xfId="14213"/>
    <cellStyle name="Comma 77 3 2 2" xfId="28274"/>
    <cellStyle name="Comma 77 3 3" xfId="21783"/>
    <cellStyle name="Comma 77 3 3 2" xfId="31822"/>
    <cellStyle name="Comma 77 3 4" xfId="25769"/>
    <cellStyle name="Comma 77 4" xfId="13009"/>
    <cellStyle name="Comma 77 4 2" xfId="27374"/>
    <cellStyle name="Comma 77 5" xfId="23989"/>
    <cellStyle name="Comma 77 5 2" xfId="34025"/>
    <cellStyle name="Comma 77 6" xfId="25207"/>
    <cellStyle name="Comma 78" xfId="8134"/>
    <cellStyle name="Comma 78 2" xfId="10280"/>
    <cellStyle name="Comma 78 2 2" xfId="14848"/>
    <cellStyle name="Comma 78 2 2 2" xfId="22381"/>
    <cellStyle name="Comma 78 2 2 2 2" xfId="32417"/>
    <cellStyle name="Comma 78 2 2 3" xfId="28909"/>
    <cellStyle name="Comma 78 2 3" xfId="21195"/>
    <cellStyle name="Comma 78 2 3 2" xfId="31240"/>
    <cellStyle name="Comma 78 2 4" xfId="26404"/>
    <cellStyle name="Comma 78 3" xfId="9611"/>
    <cellStyle name="Comma 78 3 2" xfId="14215"/>
    <cellStyle name="Comma 78 3 2 2" xfId="28276"/>
    <cellStyle name="Comma 78 3 3" xfId="21785"/>
    <cellStyle name="Comma 78 3 3 2" xfId="31824"/>
    <cellStyle name="Comma 78 3 4" xfId="25771"/>
    <cellStyle name="Comma 78 4" xfId="13010"/>
    <cellStyle name="Comma 78 4 2" xfId="27375"/>
    <cellStyle name="Comma 78 5" xfId="23991"/>
    <cellStyle name="Comma 78 5 2" xfId="34027"/>
    <cellStyle name="Comma 78 6" xfId="25208"/>
    <cellStyle name="Comma 79" xfId="8135"/>
    <cellStyle name="Comma 79 2" xfId="10144"/>
    <cellStyle name="Comma 79 2 2" xfId="14712"/>
    <cellStyle name="Comma 79 2 2 2" xfId="22244"/>
    <cellStyle name="Comma 79 2 2 2 2" xfId="32281"/>
    <cellStyle name="Comma 79 2 2 3" xfId="28773"/>
    <cellStyle name="Comma 79 2 3" xfId="21058"/>
    <cellStyle name="Comma 79 2 3 2" xfId="31104"/>
    <cellStyle name="Comma 79 2 4" xfId="26268"/>
    <cellStyle name="Comma 79 3" xfId="9461"/>
    <cellStyle name="Comma 79 3 2" xfId="14078"/>
    <cellStyle name="Comma 79 3 2 2" xfId="28139"/>
    <cellStyle name="Comma 79 3 3" xfId="21647"/>
    <cellStyle name="Comma 79 3 3 2" xfId="31687"/>
    <cellStyle name="Comma 79 3 4" xfId="25634"/>
    <cellStyle name="Comma 79 4" xfId="13011"/>
    <cellStyle name="Comma 79 4 2" xfId="27376"/>
    <cellStyle name="Comma 79 5" xfId="23874"/>
    <cellStyle name="Comma 79 5 2" xfId="33910"/>
    <cellStyle name="Comma 79 6" xfId="25209"/>
    <cellStyle name="Comma 8" xfId="2514"/>
    <cellStyle name="Comma 8 2" xfId="3822"/>
    <cellStyle name="Comma 8 2 2" xfId="9245"/>
    <cellStyle name="Comma 8 2 2 2" xfId="10262"/>
    <cellStyle name="Comma 8 2 2 2 2" xfId="14830"/>
    <cellStyle name="Comma 8 2 2 2 2 2" xfId="22363"/>
    <cellStyle name="Comma 8 2 2 2 2 2 2" xfId="32400"/>
    <cellStyle name="Comma 8 2 2 2 2 3" xfId="28891"/>
    <cellStyle name="Comma 8 2 2 2 3" xfId="18522"/>
    <cellStyle name="Comma 8 2 2 2 3 2" xfId="30649"/>
    <cellStyle name="Comma 8 2 2 2 4" xfId="21177"/>
    <cellStyle name="Comma 8 2 2 2 4 2" xfId="31223"/>
    <cellStyle name="Comma 8 2 2 2 5" xfId="26386"/>
    <cellStyle name="Comma 8 2 2 3" xfId="9593"/>
    <cellStyle name="Comma 8 2 2 3 2" xfId="14197"/>
    <cellStyle name="Comma 8 2 2 3 2 2" xfId="28258"/>
    <cellStyle name="Comma 8 2 2 3 3" xfId="21767"/>
    <cellStyle name="Comma 8 2 2 3 3 2" xfId="31807"/>
    <cellStyle name="Comma 8 2 2 3 4" xfId="25753"/>
    <cellStyle name="Comma 8 2 2 4" xfId="18435"/>
    <cellStyle name="Comma 8 2 2 4 2" xfId="30563"/>
    <cellStyle name="Comma 8 2 2 5" xfId="24419"/>
    <cellStyle name="Comma 8 2 2 5 2" xfId="34455"/>
    <cellStyle name="Comma 8 2 2 6" xfId="25508"/>
    <cellStyle name="Comma 8 2 3" xfId="10036"/>
    <cellStyle name="Comma 8 2 3 2" xfId="14626"/>
    <cellStyle name="Comma 8 2 3 2 2" xfId="22199"/>
    <cellStyle name="Comma 8 2 3 2 2 2" xfId="32237"/>
    <cellStyle name="Comma 8 2 3 2 3" xfId="28687"/>
    <cellStyle name="Comma 8 2 3 3" xfId="18495"/>
    <cellStyle name="Comma 8 2 3 3 2" xfId="30623"/>
    <cellStyle name="Comma 8 2 3 4" xfId="21007"/>
    <cellStyle name="Comma 8 2 3 4 2" xfId="31060"/>
    <cellStyle name="Comma 8 2 3 5" xfId="26182"/>
    <cellStyle name="Comma 8 2 4" xfId="9319"/>
    <cellStyle name="Comma 8 2 4 2" xfId="14008"/>
    <cellStyle name="Comma 8 2 4 2 2" xfId="28069"/>
    <cellStyle name="Comma 8 2 4 3" xfId="21586"/>
    <cellStyle name="Comma 8 2 4 3 2" xfId="31628"/>
    <cellStyle name="Comma 8 2 4 4" xfId="25564"/>
    <cellStyle name="Comma 8 2 5" xfId="18376"/>
    <cellStyle name="Comma 8 2 5 2" xfId="20932"/>
    <cellStyle name="Comma 8 2 5 2 2" xfId="30988"/>
    <cellStyle name="Comma 8 2 5 3" xfId="30504"/>
    <cellStyle name="Comma 8 2 6" xfId="11811"/>
    <cellStyle name="Comma 8 2 6 2" xfId="27045"/>
    <cellStyle name="Comma 8 2 7" xfId="23816"/>
    <cellStyle name="Comma 8 2 7 2" xfId="33852"/>
    <cellStyle name="Comma 8 2 8" xfId="24899"/>
    <cellStyle name="Comma 8 3" xfId="6911"/>
    <cellStyle name="Comma 8 3 2" xfId="10101"/>
    <cellStyle name="Comma 8 3 2 2" xfId="10881"/>
    <cellStyle name="Comma 8 3 2 2 2" xfId="18032"/>
    <cellStyle name="Comma 8 3 2 2 2 2" xfId="30306"/>
    <cellStyle name="Comma 8 3 2 2 3" xfId="13568"/>
    <cellStyle name="Comma 8 3 2 2 3 2" xfId="27809"/>
    <cellStyle name="Comma 8 3 2 2 4" xfId="26959"/>
    <cellStyle name="Comma 8 3 2 3" xfId="14671"/>
    <cellStyle name="Comma 8 3 2 3 2" xfId="28732"/>
    <cellStyle name="Comma 8 3 2 4" xfId="26227"/>
    <cellStyle name="Comma 8 3 3" xfId="9377"/>
    <cellStyle name="Comma 8 3 3 2" xfId="14034"/>
    <cellStyle name="Comma 8 3 3 2 2" xfId="28095"/>
    <cellStyle name="Comma 8 3 3 3" xfId="21613"/>
    <cellStyle name="Comma 8 3 3 3 2" xfId="31654"/>
    <cellStyle name="Comma 8 3 3 4" xfId="25590"/>
    <cellStyle name="Comma 8 3 4" xfId="18395"/>
    <cellStyle name="Comma 8 3 4 2" xfId="20952"/>
    <cellStyle name="Comma 8 3 4 2 2" xfId="31007"/>
    <cellStyle name="Comma 8 3 4 3" xfId="30523"/>
    <cellStyle name="Comma 8 3 5" xfId="12571"/>
    <cellStyle name="Comma 8 3 5 2" xfId="27122"/>
    <cellStyle name="Comma 8 3 6" xfId="23841"/>
    <cellStyle name="Comma 8 3 6 2" xfId="33877"/>
    <cellStyle name="Comma 8 3 7" xfId="24955"/>
    <cellStyle name="Comma 8 4" xfId="6912"/>
    <cellStyle name="Comma 8 4 2" xfId="10062"/>
    <cellStyle name="Comma 8 4 2 2" xfId="14642"/>
    <cellStyle name="Comma 8 4 2 2 2" xfId="28703"/>
    <cellStyle name="Comma 8 4 2 3" xfId="22173"/>
    <cellStyle name="Comma 8 4 2 3 2" xfId="32212"/>
    <cellStyle name="Comma 8 4 2 4" xfId="26198"/>
    <cellStyle name="Comma 8 4 3" xfId="18424"/>
    <cellStyle name="Comma 8 4 3 2" xfId="20975"/>
    <cellStyle name="Comma 8 4 3 2 2" xfId="31029"/>
    <cellStyle name="Comma 8 4 3 3" xfId="30552"/>
    <cellStyle name="Comma 8 4 4" xfId="12572"/>
    <cellStyle name="Comma 8 4 4 2" xfId="27123"/>
    <cellStyle name="Comma 8 4 5" xfId="24379"/>
    <cellStyle name="Comma 8 4 5 2" xfId="34415"/>
    <cellStyle name="Comma 8 4 6" xfId="24956"/>
    <cellStyle name="Comma 8 5" xfId="9291"/>
    <cellStyle name="Comma 8 5 2" xfId="10849"/>
    <cellStyle name="Comma 8 5 2 2" xfId="18476"/>
    <cellStyle name="Comma 8 5 2 2 2" xfId="30604"/>
    <cellStyle name="Comma 8 5 2 3" xfId="13540"/>
    <cellStyle name="Comma 8 5 2 3 2" xfId="27781"/>
    <cellStyle name="Comma 8 5 2 4" xfId="26932"/>
    <cellStyle name="Comma 8 5 3" xfId="13982"/>
    <cellStyle name="Comma 8 5 3 2" xfId="28043"/>
    <cellStyle name="Comma 8 5 4" xfId="25538"/>
    <cellStyle name="Comma 8 6" xfId="13657"/>
    <cellStyle name="Comma 8 6 2" xfId="18357"/>
    <cellStyle name="Comma 8 6 2 2" xfId="30485"/>
    <cellStyle name="Comma 8 6 3" xfId="20912"/>
    <cellStyle name="Comma 8 6 3 2" xfId="30969"/>
    <cellStyle name="Comma 8 6 4" xfId="27830"/>
    <cellStyle name="Comma 8 7" xfId="11521"/>
    <cellStyle name="Comma 8 7 2" xfId="27019"/>
    <cellStyle name="Comma 8 8" xfId="23793"/>
    <cellStyle name="Comma 8 8 2" xfId="33829"/>
    <cellStyle name="Comma 8 9" xfId="24858"/>
    <cellStyle name="Comma 80" xfId="8136"/>
    <cellStyle name="Comma 80 2" xfId="10140"/>
    <cellStyle name="Comma 80 2 2" xfId="14708"/>
    <cellStyle name="Comma 80 2 2 2" xfId="22240"/>
    <cellStyle name="Comma 80 2 2 2 2" xfId="32277"/>
    <cellStyle name="Comma 80 2 2 3" xfId="28769"/>
    <cellStyle name="Comma 80 2 3" xfId="21054"/>
    <cellStyle name="Comma 80 2 3 2" xfId="31100"/>
    <cellStyle name="Comma 80 2 4" xfId="26264"/>
    <cellStyle name="Comma 80 3" xfId="9453"/>
    <cellStyle name="Comma 80 3 2" xfId="14074"/>
    <cellStyle name="Comma 80 3 2 2" xfId="28135"/>
    <cellStyle name="Comma 80 3 3" xfId="21643"/>
    <cellStyle name="Comma 80 3 3 2" xfId="31683"/>
    <cellStyle name="Comma 80 3 4" xfId="25630"/>
    <cellStyle name="Comma 80 4" xfId="13012"/>
    <cellStyle name="Comma 80 4 2" xfId="27377"/>
    <cellStyle name="Comma 80 5" xfId="23870"/>
    <cellStyle name="Comma 80 5 2" xfId="33906"/>
    <cellStyle name="Comma 80 6" xfId="25210"/>
    <cellStyle name="Comma 81" xfId="8137"/>
    <cellStyle name="Comma 81 2" xfId="10137"/>
    <cellStyle name="Comma 81 2 2" xfId="14705"/>
    <cellStyle name="Comma 81 2 2 2" xfId="22237"/>
    <cellStyle name="Comma 81 2 2 2 2" xfId="32274"/>
    <cellStyle name="Comma 81 2 2 3" xfId="28766"/>
    <cellStyle name="Comma 81 2 3" xfId="21051"/>
    <cellStyle name="Comma 81 2 3 2" xfId="31097"/>
    <cellStyle name="Comma 81 2 4" xfId="26261"/>
    <cellStyle name="Comma 81 3" xfId="9441"/>
    <cellStyle name="Comma 81 3 2" xfId="14070"/>
    <cellStyle name="Comma 81 3 2 2" xfId="28131"/>
    <cellStyle name="Comma 81 3 3" xfId="21640"/>
    <cellStyle name="Comma 81 3 3 2" xfId="31680"/>
    <cellStyle name="Comma 81 3 4" xfId="25626"/>
    <cellStyle name="Comma 81 4" xfId="13013"/>
    <cellStyle name="Comma 81 4 2" xfId="27378"/>
    <cellStyle name="Comma 81 5" xfId="23867"/>
    <cellStyle name="Comma 81 5 2" xfId="33903"/>
    <cellStyle name="Comma 81 6" xfId="25211"/>
    <cellStyle name="Comma 82" xfId="8138"/>
    <cellStyle name="Comma 82 2" xfId="10135"/>
    <cellStyle name="Comma 82 2 2" xfId="14703"/>
    <cellStyle name="Comma 82 2 2 2" xfId="22235"/>
    <cellStyle name="Comma 82 2 2 2 2" xfId="32272"/>
    <cellStyle name="Comma 82 2 2 3" xfId="28764"/>
    <cellStyle name="Comma 82 2 3" xfId="21049"/>
    <cellStyle name="Comma 82 2 3 2" xfId="31095"/>
    <cellStyle name="Comma 82 2 4" xfId="26259"/>
    <cellStyle name="Comma 82 3" xfId="9438"/>
    <cellStyle name="Comma 82 3 2" xfId="14068"/>
    <cellStyle name="Comma 82 3 2 2" xfId="28129"/>
    <cellStyle name="Comma 82 3 3" xfId="21638"/>
    <cellStyle name="Comma 82 3 3 2" xfId="31678"/>
    <cellStyle name="Comma 82 3 4" xfId="25624"/>
    <cellStyle name="Comma 82 4" xfId="13014"/>
    <cellStyle name="Comma 82 4 2" xfId="27379"/>
    <cellStyle name="Comma 82 5" xfId="23865"/>
    <cellStyle name="Comma 82 5 2" xfId="33901"/>
    <cellStyle name="Comma 82 6" xfId="25212"/>
    <cellStyle name="Comma 83" xfId="8139"/>
    <cellStyle name="Comma 83 2" xfId="10133"/>
    <cellStyle name="Comma 83 2 2" xfId="14701"/>
    <cellStyle name="Comma 83 2 2 2" xfId="22233"/>
    <cellStyle name="Comma 83 2 2 2 2" xfId="32270"/>
    <cellStyle name="Comma 83 2 2 3" xfId="28762"/>
    <cellStyle name="Comma 83 2 3" xfId="21047"/>
    <cellStyle name="Comma 83 2 3 2" xfId="31093"/>
    <cellStyle name="Comma 83 2 4" xfId="26257"/>
    <cellStyle name="Comma 83 3" xfId="9430"/>
    <cellStyle name="Comma 83 3 2" xfId="14066"/>
    <cellStyle name="Comma 83 3 2 2" xfId="28127"/>
    <cellStyle name="Comma 83 3 3" xfId="21636"/>
    <cellStyle name="Comma 83 3 3 2" xfId="31676"/>
    <cellStyle name="Comma 83 3 4" xfId="25622"/>
    <cellStyle name="Comma 83 4" xfId="13015"/>
    <cellStyle name="Comma 83 4 2" xfId="27380"/>
    <cellStyle name="Comma 83 5" xfId="23863"/>
    <cellStyle name="Comma 83 5 2" xfId="33899"/>
    <cellStyle name="Comma 83 6" xfId="25213"/>
    <cellStyle name="Comma 84" xfId="8140"/>
    <cellStyle name="Comma 84 2" xfId="10142"/>
    <cellStyle name="Comma 84 2 2" xfId="14710"/>
    <cellStyle name="Comma 84 2 2 2" xfId="22242"/>
    <cellStyle name="Comma 84 2 2 2 2" xfId="32279"/>
    <cellStyle name="Comma 84 2 2 3" xfId="28771"/>
    <cellStyle name="Comma 84 2 3" xfId="21056"/>
    <cellStyle name="Comma 84 2 3 2" xfId="31102"/>
    <cellStyle name="Comma 84 2 4" xfId="26266"/>
    <cellStyle name="Comma 84 3" xfId="9455"/>
    <cellStyle name="Comma 84 3 2" xfId="14076"/>
    <cellStyle name="Comma 84 3 2 2" xfId="28137"/>
    <cellStyle name="Comma 84 3 3" xfId="21645"/>
    <cellStyle name="Comma 84 3 3 2" xfId="31685"/>
    <cellStyle name="Comma 84 3 4" xfId="25632"/>
    <cellStyle name="Comma 84 4" xfId="13016"/>
    <cellStyle name="Comma 84 4 2" xfId="27381"/>
    <cellStyle name="Comma 84 5" xfId="23872"/>
    <cellStyle name="Comma 84 5 2" xfId="33908"/>
    <cellStyle name="Comma 84 6" xfId="25214"/>
    <cellStyle name="Comma 85" xfId="8141"/>
    <cellStyle name="Comma 85 2" xfId="10282"/>
    <cellStyle name="Comma 85 2 2" xfId="14850"/>
    <cellStyle name="Comma 85 2 2 2" xfId="22383"/>
    <cellStyle name="Comma 85 2 2 2 2" xfId="32419"/>
    <cellStyle name="Comma 85 2 2 3" xfId="28911"/>
    <cellStyle name="Comma 85 2 3" xfId="21197"/>
    <cellStyle name="Comma 85 2 3 2" xfId="31242"/>
    <cellStyle name="Comma 85 2 4" xfId="26406"/>
    <cellStyle name="Comma 85 3" xfId="9613"/>
    <cellStyle name="Comma 85 3 2" xfId="14217"/>
    <cellStyle name="Comma 85 3 2 2" xfId="28278"/>
    <cellStyle name="Comma 85 3 3" xfId="21787"/>
    <cellStyle name="Comma 85 3 3 2" xfId="31826"/>
    <cellStyle name="Comma 85 3 4" xfId="25773"/>
    <cellStyle name="Comma 85 4" xfId="13017"/>
    <cellStyle name="Comma 85 4 2" xfId="27382"/>
    <cellStyle name="Comma 85 5" xfId="23993"/>
    <cellStyle name="Comma 85 5 2" xfId="34029"/>
    <cellStyle name="Comma 85 6" xfId="25215"/>
    <cellStyle name="Comma 86" xfId="8142"/>
    <cellStyle name="Comma 86 2" xfId="10204"/>
    <cellStyle name="Comma 86 2 2" xfId="14772"/>
    <cellStyle name="Comma 86 2 2 2" xfId="22305"/>
    <cellStyle name="Comma 86 2 2 2 2" xfId="32342"/>
    <cellStyle name="Comma 86 2 2 3" xfId="28833"/>
    <cellStyle name="Comma 86 2 3" xfId="21119"/>
    <cellStyle name="Comma 86 2 3 2" xfId="31165"/>
    <cellStyle name="Comma 86 2 4" xfId="26328"/>
    <cellStyle name="Comma 86 3" xfId="9535"/>
    <cellStyle name="Comma 86 3 2" xfId="14139"/>
    <cellStyle name="Comma 86 3 2 2" xfId="28200"/>
    <cellStyle name="Comma 86 3 3" xfId="21709"/>
    <cellStyle name="Comma 86 3 3 2" xfId="31749"/>
    <cellStyle name="Comma 86 3 4" xfId="25695"/>
    <cellStyle name="Comma 86 4" xfId="13018"/>
    <cellStyle name="Comma 86 4 2" xfId="27383"/>
    <cellStyle name="Comma 86 5" xfId="23934"/>
    <cellStyle name="Comma 86 5 2" xfId="33970"/>
    <cellStyle name="Comma 86 6" xfId="25216"/>
    <cellStyle name="Comma 87" xfId="8143"/>
    <cellStyle name="Comma 87 2" xfId="10286"/>
    <cellStyle name="Comma 87 2 2" xfId="14854"/>
    <cellStyle name="Comma 87 2 2 2" xfId="22387"/>
    <cellStyle name="Comma 87 2 2 2 2" xfId="32423"/>
    <cellStyle name="Comma 87 2 2 3" xfId="28915"/>
    <cellStyle name="Comma 87 2 3" xfId="21201"/>
    <cellStyle name="Comma 87 2 3 2" xfId="31246"/>
    <cellStyle name="Comma 87 2 4" xfId="26410"/>
    <cellStyle name="Comma 87 3" xfId="9617"/>
    <cellStyle name="Comma 87 3 2" xfId="14221"/>
    <cellStyle name="Comma 87 3 2 2" xfId="28282"/>
    <cellStyle name="Comma 87 3 3" xfId="21791"/>
    <cellStyle name="Comma 87 3 3 2" xfId="31830"/>
    <cellStyle name="Comma 87 3 4" xfId="25777"/>
    <cellStyle name="Comma 87 4" xfId="13019"/>
    <cellStyle name="Comma 87 4 2" xfId="27384"/>
    <cellStyle name="Comma 87 5" xfId="23997"/>
    <cellStyle name="Comma 87 5 2" xfId="34033"/>
    <cellStyle name="Comma 87 6" xfId="25217"/>
    <cellStyle name="Comma 88" xfId="8144"/>
    <cellStyle name="Comma 88 2" xfId="10290"/>
    <cellStyle name="Comma 88 2 2" xfId="14858"/>
    <cellStyle name="Comma 88 2 2 2" xfId="22391"/>
    <cellStyle name="Comma 88 2 2 2 2" xfId="32427"/>
    <cellStyle name="Comma 88 2 2 3" xfId="28919"/>
    <cellStyle name="Comma 88 2 3" xfId="21205"/>
    <cellStyle name="Comma 88 2 3 2" xfId="31250"/>
    <cellStyle name="Comma 88 2 4" xfId="26414"/>
    <cellStyle name="Comma 88 3" xfId="9621"/>
    <cellStyle name="Comma 88 3 2" xfId="14225"/>
    <cellStyle name="Comma 88 3 2 2" xfId="28286"/>
    <cellStyle name="Comma 88 3 3" xfId="21795"/>
    <cellStyle name="Comma 88 3 3 2" xfId="31834"/>
    <cellStyle name="Comma 88 3 4" xfId="25781"/>
    <cellStyle name="Comma 88 4" xfId="13020"/>
    <cellStyle name="Comma 88 4 2" xfId="27385"/>
    <cellStyle name="Comma 88 5" xfId="24001"/>
    <cellStyle name="Comma 88 5 2" xfId="34037"/>
    <cellStyle name="Comma 88 6" xfId="25218"/>
    <cellStyle name="Comma 89" xfId="8145"/>
    <cellStyle name="Comma 89 2" xfId="10292"/>
    <cellStyle name="Comma 89 2 2" xfId="14860"/>
    <cellStyle name="Comma 89 2 2 2" xfId="22393"/>
    <cellStyle name="Comma 89 2 2 2 2" xfId="32429"/>
    <cellStyle name="Comma 89 2 2 3" xfId="28921"/>
    <cellStyle name="Comma 89 2 3" xfId="21207"/>
    <cellStyle name="Comma 89 2 3 2" xfId="31252"/>
    <cellStyle name="Comma 89 2 4" xfId="26416"/>
    <cellStyle name="Comma 89 3" xfId="9623"/>
    <cellStyle name="Comma 89 3 2" xfId="14227"/>
    <cellStyle name="Comma 89 3 2 2" xfId="28288"/>
    <cellStyle name="Comma 89 3 3" xfId="21797"/>
    <cellStyle name="Comma 89 3 3 2" xfId="31836"/>
    <cellStyle name="Comma 89 3 4" xfId="25783"/>
    <cellStyle name="Comma 89 4" xfId="13021"/>
    <cellStyle name="Comma 89 4 2" xfId="27386"/>
    <cellStyle name="Comma 89 5" xfId="24003"/>
    <cellStyle name="Comma 89 5 2" xfId="34039"/>
    <cellStyle name="Comma 89 6" xfId="25219"/>
    <cellStyle name="Comma 9" xfId="2515"/>
    <cellStyle name="Comma 9 2" xfId="3823"/>
    <cellStyle name="Comma 9 2 2" xfId="9246"/>
    <cellStyle name="Comma 9 2 2 2" xfId="10263"/>
    <cellStyle name="Comma 9 2 2 2 2" xfId="14831"/>
    <cellStyle name="Comma 9 2 2 2 2 2" xfId="22364"/>
    <cellStyle name="Comma 9 2 2 2 2 2 2" xfId="32401"/>
    <cellStyle name="Comma 9 2 2 2 2 3" xfId="28892"/>
    <cellStyle name="Comma 9 2 2 2 3" xfId="18523"/>
    <cellStyle name="Comma 9 2 2 2 3 2" xfId="30650"/>
    <cellStyle name="Comma 9 2 2 2 4" xfId="21178"/>
    <cellStyle name="Comma 9 2 2 2 4 2" xfId="31224"/>
    <cellStyle name="Comma 9 2 2 2 5" xfId="26387"/>
    <cellStyle name="Comma 9 2 2 3" xfId="9594"/>
    <cellStyle name="Comma 9 2 2 3 2" xfId="14198"/>
    <cellStyle name="Comma 9 2 2 3 2 2" xfId="28259"/>
    <cellStyle name="Comma 9 2 2 3 3" xfId="21768"/>
    <cellStyle name="Comma 9 2 2 3 3 2" xfId="31808"/>
    <cellStyle name="Comma 9 2 2 3 4" xfId="25754"/>
    <cellStyle name="Comma 9 2 2 4" xfId="18436"/>
    <cellStyle name="Comma 9 2 2 4 2" xfId="30564"/>
    <cellStyle name="Comma 9 2 2 5" xfId="24420"/>
    <cellStyle name="Comma 9 2 2 5 2" xfId="34456"/>
    <cellStyle name="Comma 9 2 2 6" xfId="25509"/>
    <cellStyle name="Comma 9 2 3" xfId="10008"/>
    <cellStyle name="Comma 9 2 3 2" xfId="14605"/>
    <cellStyle name="Comma 9 2 3 2 2" xfId="22200"/>
    <cellStyle name="Comma 9 2 3 2 2 2" xfId="32238"/>
    <cellStyle name="Comma 9 2 3 2 3" xfId="28666"/>
    <cellStyle name="Comma 9 2 3 3" xfId="18496"/>
    <cellStyle name="Comma 9 2 3 3 2" xfId="30624"/>
    <cellStyle name="Comma 9 2 3 4" xfId="21008"/>
    <cellStyle name="Comma 9 2 3 4 2" xfId="31061"/>
    <cellStyle name="Comma 9 2 3 5" xfId="26161"/>
    <cellStyle name="Comma 9 2 4" xfId="9320"/>
    <cellStyle name="Comma 9 2 4 2" xfId="14009"/>
    <cellStyle name="Comma 9 2 4 2 2" xfId="28070"/>
    <cellStyle name="Comma 9 2 4 3" xfId="21587"/>
    <cellStyle name="Comma 9 2 4 3 2" xfId="31629"/>
    <cellStyle name="Comma 9 2 4 4" xfId="25565"/>
    <cellStyle name="Comma 9 2 5" xfId="18377"/>
    <cellStyle name="Comma 9 2 5 2" xfId="20933"/>
    <cellStyle name="Comma 9 2 5 2 2" xfId="30989"/>
    <cellStyle name="Comma 9 2 5 3" xfId="30505"/>
    <cellStyle name="Comma 9 2 6" xfId="11812"/>
    <cellStyle name="Comma 9 2 6 2" xfId="27046"/>
    <cellStyle name="Comma 9 2 7" xfId="23817"/>
    <cellStyle name="Comma 9 2 7 2" xfId="33853"/>
    <cellStyle name="Comma 9 2 8" xfId="24900"/>
    <cellStyle name="Comma 9 3" xfId="6913"/>
    <cellStyle name="Comma 9 3 2" xfId="10102"/>
    <cellStyle name="Comma 9 3 2 2" xfId="10882"/>
    <cellStyle name="Comma 9 3 2 2 2" xfId="18033"/>
    <cellStyle name="Comma 9 3 2 2 2 2" xfId="30307"/>
    <cellStyle name="Comma 9 3 2 2 3" xfId="13569"/>
    <cellStyle name="Comma 9 3 2 2 3 2" xfId="27810"/>
    <cellStyle name="Comma 9 3 2 2 4" xfId="26960"/>
    <cellStyle name="Comma 9 3 2 3" xfId="14672"/>
    <cellStyle name="Comma 9 3 2 3 2" xfId="28733"/>
    <cellStyle name="Comma 9 3 2 4" xfId="26228"/>
    <cellStyle name="Comma 9 3 3" xfId="9378"/>
    <cellStyle name="Comma 9 3 3 2" xfId="14035"/>
    <cellStyle name="Comma 9 3 3 2 2" xfId="28096"/>
    <cellStyle name="Comma 9 3 3 3" xfId="21614"/>
    <cellStyle name="Comma 9 3 3 3 2" xfId="31655"/>
    <cellStyle name="Comma 9 3 3 4" xfId="25591"/>
    <cellStyle name="Comma 9 3 4" xfId="18396"/>
    <cellStyle name="Comma 9 3 4 2" xfId="20953"/>
    <cellStyle name="Comma 9 3 4 2 2" xfId="31008"/>
    <cellStyle name="Comma 9 3 4 3" xfId="30524"/>
    <cellStyle name="Comma 9 3 5" xfId="12573"/>
    <cellStyle name="Comma 9 3 5 2" xfId="27124"/>
    <cellStyle name="Comma 9 3 6" xfId="23842"/>
    <cellStyle name="Comma 9 3 6 2" xfId="33878"/>
    <cellStyle name="Comma 9 3 7" xfId="24957"/>
    <cellStyle name="Comma 9 4" xfId="6914"/>
    <cellStyle name="Comma 9 4 2" xfId="10082"/>
    <cellStyle name="Comma 9 4 2 2" xfId="14655"/>
    <cellStyle name="Comma 9 4 2 2 2" xfId="28716"/>
    <cellStyle name="Comma 9 4 2 3" xfId="22174"/>
    <cellStyle name="Comma 9 4 2 3 2" xfId="32213"/>
    <cellStyle name="Comma 9 4 2 4" xfId="26211"/>
    <cellStyle name="Comma 9 4 3" xfId="18425"/>
    <cellStyle name="Comma 9 4 3 2" xfId="20976"/>
    <cellStyle name="Comma 9 4 3 2 2" xfId="31030"/>
    <cellStyle name="Comma 9 4 3 3" xfId="30553"/>
    <cellStyle name="Comma 9 4 4" xfId="12574"/>
    <cellStyle name="Comma 9 4 4 2" xfId="27125"/>
    <cellStyle name="Comma 9 4 5" xfId="24399"/>
    <cellStyle name="Comma 9 4 5 2" xfId="34435"/>
    <cellStyle name="Comma 9 4 6" xfId="24958"/>
    <cellStyle name="Comma 9 5" xfId="9292"/>
    <cellStyle name="Comma 9 5 2" xfId="10850"/>
    <cellStyle name="Comma 9 5 2 2" xfId="18477"/>
    <cellStyle name="Comma 9 5 2 2 2" xfId="30605"/>
    <cellStyle name="Comma 9 5 2 3" xfId="13541"/>
    <cellStyle name="Comma 9 5 2 3 2" xfId="27782"/>
    <cellStyle name="Comma 9 5 2 4" xfId="26933"/>
    <cellStyle name="Comma 9 5 3" xfId="13983"/>
    <cellStyle name="Comma 9 5 3 2" xfId="28044"/>
    <cellStyle name="Comma 9 5 4" xfId="25539"/>
    <cellStyle name="Comma 9 6" xfId="18358"/>
    <cellStyle name="Comma 9 6 2" xfId="20913"/>
    <cellStyle name="Comma 9 6 2 2" xfId="30970"/>
    <cellStyle name="Comma 9 6 3" xfId="30486"/>
    <cellStyle name="Comma 9 7" xfId="11522"/>
    <cellStyle name="Comma 9 7 2" xfId="27020"/>
    <cellStyle name="Comma 9 8" xfId="23794"/>
    <cellStyle name="Comma 9 8 2" xfId="33830"/>
    <cellStyle name="Comma 9 9" xfId="24859"/>
    <cellStyle name="Comma 90" xfId="8146"/>
    <cellStyle name="Comma 90 2" xfId="10288"/>
    <cellStyle name="Comma 90 2 2" xfId="14856"/>
    <cellStyle name="Comma 90 2 2 2" xfId="22389"/>
    <cellStyle name="Comma 90 2 2 2 2" xfId="32425"/>
    <cellStyle name="Comma 90 2 2 3" xfId="28917"/>
    <cellStyle name="Comma 90 2 3" xfId="21203"/>
    <cellStyle name="Comma 90 2 3 2" xfId="31248"/>
    <cellStyle name="Comma 90 2 4" xfId="26412"/>
    <cellStyle name="Comma 90 3" xfId="9619"/>
    <cellStyle name="Comma 90 3 2" xfId="14223"/>
    <cellStyle name="Comma 90 3 2 2" xfId="28284"/>
    <cellStyle name="Comma 90 3 3" xfId="21793"/>
    <cellStyle name="Comma 90 3 3 2" xfId="31832"/>
    <cellStyle name="Comma 90 3 4" xfId="25779"/>
    <cellStyle name="Comma 90 4" xfId="13022"/>
    <cellStyle name="Comma 90 4 2" xfId="27387"/>
    <cellStyle name="Comma 90 5" xfId="23999"/>
    <cellStyle name="Comma 90 5 2" xfId="34035"/>
    <cellStyle name="Comma 90 6" xfId="25220"/>
    <cellStyle name="Comma 91" xfId="8147"/>
    <cellStyle name="Comma 91 2" xfId="10296"/>
    <cellStyle name="Comma 91 2 2" xfId="14864"/>
    <cellStyle name="Comma 91 2 2 2" xfId="22397"/>
    <cellStyle name="Comma 91 2 2 2 2" xfId="32433"/>
    <cellStyle name="Comma 91 2 2 3" xfId="28925"/>
    <cellStyle name="Comma 91 2 3" xfId="21211"/>
    <cellStyle name="Comma 91 2 3 2" xfId="31256"/>
    <cellStyle name="Comma 91 2 4" xfId="26420"/>
    <cellStyle name="Comma 91 3" xfId="9627"/>
    <cellStyle name="Comma 91 3 2" xfId="14231"/>
    <cellStyle name="Comma 91 3 2 2" xfId="28292"/>
    <cellStyle name="Comma 91 3 3" xfId="21801"/>
    <cellStyle name="Comma 91 3 3 2" xfId="31840"/>
    <cellStyle name="Comma 91 3 4" xfId="25787"/>
    <cellStyle name="Comma 91 4" xfId="13023"/>
    <cellStyle name="Comma 91 4 2" xfId="27388"/>
    <cellStyle name="Comma 91 5" xfId="24007"/>
    <cellStyle name="Comma 91 5 2" xfId="34043"/>
    <cellStyle name="Comma 91 6" xfId="25221"/>
    <cellStyle name="Comma 92" xfId="8148"/>
    <cellStyle name="Comma 92 2" xfId="10287"/>
    <cellStyle name="Comma 92 2 2" xfId="14855"/>
    <cellStyle name="Comma 92 2 2 2" xfId="22388"/>
    <cellStyle name="Comma 92 2 2 2 2" xfId="32424"/>
    <cellStyle name="Comma 92 2 2 3" xfId="28916"/>
    <cellStyle name="Comma 92 2 3" xfId="21202"/>
    <cellStyle name="Comma 92 2 3 2" xfId="31247"/>
    <cellStyle name="Comma 92 2 4" xfId="26411"/>
    <cellStyle name="Comma 92 3" xfId="9618"/>
    <cellStyle name="Comma 92 3 2" xfId="14222"/>
    <cellStyle name="Comma 92 3 2 2" xfId="28283"/>
    <cellStyle name="Comma 92 3 3" xfId="21792"/>
    <cellStyle name="Comma 92 3 3 2" xfId="31831"/>
    <cellStyle name="Comma 92 3 4" xfId="25778"/>
    <cellStyle name="Comma 92 4" xfId="13024"/>
    <cellStyle name="Comma 92 4 2" xfId="27389"/>
    <cellStyle name="Comma 92 5" xfId="23998"/>
    <cellStyle name="Comma 92 5 2" xfId="34034"/>
    <cellStyle name="Comma 92 6" xfId="25222"/>
    <cellStyle name="Comma 93" xfId="8149"/>
    <cellStyle name="Comma 93 2" xfId="10299"/>
    <cellStyle name="Comma 93 2 2" xfId="14867"/>
    <cellStyle name="Comma 93 2 2 2" xfId="22400"/>
    <cellStyle name="Comma 93 2 2 2 2" xfId="32436"/>
    <cellStyle name="Comma 93 2 2 3" xfId="28928"/>
    <cellStyle name="Comma 93 2 3" xfId="21214"/>
    <cellStyle name="Comma 93 2 3 2" xfId="31259"/>
    <cellStyle name="Comma 93 2 4" xfId="26423"/>
    <cellStyle name="Comma 93 3" xfId="9630"/>
    <cellStyle name="Comma 93 3 2" xfId="14234"/>
    <cellStyle name="Comma 93 3 2 2" xfId="28295"/>
    <cellStyle name="Comma 93 3 3" xfId="21804"/>
    <cellStyle name="Comma 93 3 3 2" xfId="31843"/>
    <cellStyle name="Comma 93 3 4" xfId="25790"/>
    <cellStyle name="Comma 93 4" xfId="13025"/>
    <cellStyle name="Comma 93 4 2" xfId="27390"/>
    <cellStyle name="Comma 93 5" xfId="24010"/>
    <cellStyle name="Comma 93 5 2" xfId="34046"/>
    <cellStyle name="Comma 93 6" xfId="25223"/>
    <cellStyle name="Comma 94" xfId="8150"/>
    <cellStyle name="Comma 94 2" xfId="10301"/>
    <cellStyle name="Comma 94 2 2" xfId="14869"/>
    <cellStyle name="Comma 94 2 2 2" xfId="22402"/>
    <cellStyle name="Comma 94 2 2 2 2" xfId="32438"/>
    <cellStyle name="Comma 94 2 2 3" xfId="28930"/>
    <cellStyle name="Comma 94 2 3" xfId="21216"/>
    <cellStyle name="Comma 94 2 3 2" xfId="31261"/>
    <cellStyle name="Comma 94 2 4" xfId="26425"/>
    <cellStyle name="Comma 94 3" xfId="9632"/>
    <cellStyle name="Comma 94 3 2" xfId="14236"/>
    <cellStyle name="Comma 94 3 2 2" xfId="28297"/>
    <cellStyle name="Comma 94 3 3" xfId="21806"/>
    <cellStyle name="Comma 94 3 3 2" xfId="31845"/>
    <cellStyle name="Comma 94 3 4" xfId="25792"/>
    <cellStyle name="Comma 94 4" xfId="13026"/>
    <cellStyle name="Comma 94 4 2" xfId="27391"/>
    <cellStyle name="Comma 94 5" xfId="24012"/>
    <cellStyle name="Comma 94 5 2" xfId="34048"/>
    <cellStyle name="Comma 94 6" xfId="25224"/>
    <cellStyle name="Comma 95" xfId="8151"/>
    <cellStyle name="Comma 95 2" xfId="10294"/>
    <cellStyle name="Comma 95 2 2" xfId="14862"/>
    <cellStyle name="Comma 95 2 2 2" xfId="22395"/>
    <cellStyle name="Comma 95 2 2 2 2" xfId="32431"/>
    <cellStyle name="Comma 95 2 2 3" xfId="28923"/>
    <cellStyle name="Comma 95 2 3" xfId="21209"/>
    <cellStyle name="Comma 95 2 3 2" xfId="31254"/>
    <cellStyle name="Comma 95 2 4" xfId="26418"/>
    <cellStyle name="Comma 95 3" xfId="9625"/>
    <cellStyle name="Comma 95 3 2" xfId="14229"/>
    <cellStyle name="Comma 95 3 2 2" xfId="28290"/>
    <cellStyle name="Comma 95 3 3" xfId="21799"/>
    <cellStyle name="Comma 95 3 3 2" xfId="31838"/>
    <cellStyle name="Comma 95 3 4" xfId="25785"/>
    <cellStyle name="Comma 95 4" xfId="13027"/>
    <cellStyle name="Comma 95 4 2" xfId="27392"/>
    <cellStyle name="Comma 95 5" xfId="24005"/>
    <cellStyle name="Comma 95 5 2" xfId="34041"/>
    <cellStyle name="Comma 95 6" xfId="25225"/>
    <cellStyle name="Comma 96" xfId="8152"/>
    <cellStyle name="Comma 96 2" xfId="10304"/>
    <cellStyle name="Comma 96 2 2" xfId="14872"/>
    <cellStyle name="Comma 96 2 2 2" xfId="22405"/>
    <cellStyle name="Comma 96 2 2 2 2" xfId="32441"/>
    <cellStyle name="Comma 96 2 2 3" xfId="28933"/>
    <cellStyle name="Comma 96 2 3" xfId="21219"/>
    <cellStyle name="Comma 96 2 3 2" xfId="31264"/>
    <cellStyle name="Comma 96 2 4" xfId="26428"/>
    <cellStyle name="Comma 96 3" xfId="9635"/>
    <cellStyle name="Comma 96 3 2" xfId="14239"/>
    <cellStyle name="Comma 96 3 2 2" xfId="28300"/>
    <cellStyle name="Comma 96 3 3" xfId="21809"/>
    <cellStyle name="Comma 96 3 3 2" xfId="31848"/>
    <cellStyle name="Comma 96 3 4" xfId="25795"/>
    <cellStyle name="Comma 96 4" xfId="13028"/>
    <cellStyle name="Comma 96 4 2" xfId="27393"/>
    <cellStyle name="Comma 96 5" xfId="24015"/>
    <cellStyle name="Comma 96 5 2" xfId="34051"/>
    <cellStyle name="Comma 96 6" xfId="25226"/>
    <cellStyle name="Comma 97" xfId="8153"/>
    <cellStyle name="Comma 97 2" xfId="10315"/>
    <cellStyle name="Comma 97 2 2" xfId="14883"/>
    <cellStyle name="Comma 97 2 2 2" xfId="22416"/>
    <cellStyle name="Comma 97 2 2 2 2" xfId="32452"/>
    <cellStyle name="Comma 97 2 2 3" xfId="28944"/>
    <cellStyle name="Comma 97 2 3" xfId="21230"/>
    <cellStyle name="Comma 97 2 3 2" xfId="31275"/>
    <cellStyle name="Comma 97 2 4" xfId="26439"/>
    <cellStyle name="Comma 97 3" xfId="9646"/>
    <cellStyle name="Comma 97 3 2" xfId="14250"/>
    <cellStyle name="Comma 97 3 2 2" xfId="28311"/>
    <cellStyle name="Comma 97 3 3" xfId="21820"/>
    <cellStyle name="Comma 97 3 3 2" xfId="31859"/>
    <cellStyle name="Comma 97 3 4" xfId="25806"/>
    <cellStyle name="Comma 97 4" xfId="13029"/>
    <cellStyle name="Comma 97 4 2" xfId="27394"/>
    <cellStyle name="Comma 97 5" xfId="24027"/>
    <cellStyle name="Comma 97 5 2" xfId="34063"/>
    <cellStyle name="Comma 97 6" xfId="25227"/>
    <cellStyle name="Comma 98" xfId="8154"/>
    <cellStyle name="Comma 98 2" xfId="10317"/>
    <cellStyle name="Comma 98 2 2" xfId="14885"/>
    <cellStyle name="Comma 98 2 2 2" xfId="22418"/>
    <cellStyle name="Comma 98 2 2 2 2" xfId="32454"/>
    <cellStyle name="Comma 98 2 2 3" xfId="28946"/>
    <cellStyle name="Comma 98 2 3" xfId="21232"/>
    <cellStyle name="Comma 98 2 3 2" xfId="31277"/>
    <cellStyle name="Comma 98 2 4" xfId="26441"/>
    <cellStyle name="Comma 98 3" xfId="9648"/>
    <cellStyle name="Comma 98 3 2" xfId="14252"/>
    <cellStyle name="Comma 98 3 2 2" xfId="28313"/>
    <cellStyle name="Comma 98 3 3" xfId="21822"/>
    <cellStyle name="Comma 98 3 3 2" xfId="31861"/>
    <cellStyle name="Comma 98 3 4" xfId="25808"/>
    <cellStyle name="Comma 98 4" xfId="13030"/>
    <cellStyle name="Comma 98 4 2" xfId="27395"/>
    <cellStyle name="Comma 98 5" xfId="24029"/>
    <cellStyle name="Comma 98 5 2" xfId="34065"/>
    <cellStyle name="Comma 98 6" xfId="25228"/>
    <cellStyle name="Comma 99" xfId="8155"/>
    <cellStyle name="Comma 99 2" xfId="10319"/>
    <cellStyle name="Comma 99 2 2" xfId="14887"/>
    <cellStyle name="Comma 99 2 2 2" xfId="22420"/>
    <cellStyle name="Comma 99 2 2 2 2" xfId="32456"/>
    <cellStyle name="Comma 99 2 2 3" xfId="28948"/>
    <cellStyle name="Comma 99 2 3" xfId="21234"/>
    <cellStyle name="Comma 99 2 3 2" xfId="31279"/>
    <cellStyle name="Comma 99 2 4" xfId="26443"/>
    <cellStyle name="Comma 99 3" xfId="9650"/>
    <cellStyle name="Comma 99 3 2" xfId="14254"/>
    <cellStyle name="Comma 99 3 2 2" xfId="28315"/>
    <cellStyle name="Comma 99 3 3" xfId="21824"/>
    <cellStyle name="Comma 99 3 3 2" xfId="31863"/>
    <cellStyle name="Comma 99 3 4" xfId="25810"/>
    <cellStyle name="Comma 99 4" xfId="13031"/>
    <cellStyle name="Comma 99 4 2" xfId="27396"/>
    <cellStyle name="Comma 99 5" xfId="24031"/>
    <cellStyle name="Comma 99 5 2" xfId="34067"/>
    <cellStyle name="Comma 99 6" xfId="25229"/>
    <cellStyle name="comma zerodec" xfId="2516"/>
    <cellStyle name="comma zerodec 2" xfId="2517"/>
    <cellStyle name="comma zerodec 2 2" xfId="6915"/>
    <cellStyle name="comma zerodec 2 3" xfId="6916"/>
    <cellStyle name="comma zerodec 3" xfId="6917"/>
    <cellStyle name="comma zerodec 4" xfId="6918"/>
    <cellStyle name="comma zerodec 5" xfId="6919"/>
    <cellStyle name="Comma_Barclays International Qrtly" xfId="24737"/>
    <cellStyle name="Comma0" xfId="2518"/>
    <cellStyle name="Comma0 - Modelo1" xfId="2519"/>
    <cellStyle name="Comma0 - Modelo1 2" xfId="6920"/>
    <cellStyle name="Comma0 - Modelo1 3" xfId="6921"/>
    <cellStyle name="Comma0 - Modelo1 4" xfId="6922"/>
    <cellStyle name="Comma0 - Style1" xfId="2520"/>
    <cellStyle name="Comma0 - Style1 2" xfId="2521"/>
    <cellStyle name="Comma0 - Style1 3" xfId="8156"/>
    <cellStyle name="Comma0 - Style1 4" xfId="13787"/>
    <cellStyle name="Comma0 - Style2" xfId="2522"/>
    <cellStyle name="Comma0 - Style2 2" xfId="6923"/>
    <cellStyle name="Comma0 - Style2 3" xfId="6924"/>
    <cellStyle name="Comma0 - Style2 4" xfId="6925"/>
    <cellStyle name="Comma0 - Style3" xfId="2523"/>
    <cellStyle name="Comma0 - Style3 2" xfId="2524"/>
    <cellStyle name="Comma0 - Style3 3" xfId="8157"/>
    <cellStyle name="Comma0 - Style3 4" xfId="13804"/>
    <cellStyle name="Comma0 2" xfId="6926"/>
    <cellStyle name="Comma0 3" xfId="6927"/>
    <cellStyle name="Comma0 4" xfId="6928"/>
    <cellStyle name="Comma0 5" xfId="6929"/>
    <cellStyle name="Comma0 6" xfId="6930"/>
    <cellStyle name="Comma0 7" xfId="6931"/>
    <cellStyle name="Comma0 8" xfId="6932"/>
    <cellStyle name="Comma0_1 GWP FAS 141 Office PPA Model_v1" xfId="2525"/>
    <cellStyle name="Comma1" xfId="2526"/>
    <cellStyle name="Comma1 - Modelo2" xfId="2527"/>
    <cellStyle name="Comma1 - Modelo2 2" xfId="6933"/>
    <cellStyle name="Comma1 - Modelo2 3" xfId="6934"/>
    <cellStyle name="Comma1 - Modelo2 4" xfId="6935"/>
    <cellStyle name="Comma1 - Style1" xfId="2528"/>
    <cellStyle name="Comma1 - Style1 2" xfId="2529"/>
    <cellStyle name="Comma1 - Style1 3" xfId="8158"/>
    <cellStyle name="Comma1 - Style1 4" xfId="13772"/>
    <cellStyle name="Comma1 - Style2" xfId="2530"/>
    <cellStyle name="Comma1 - Style2 2" xfId="2531"/>
    <cellStyle name="Comma1 - Style2 3" xfId="8159"/>
    <cellStyle name="Comma1 - Style2 4" xfId="13786"/>
    <cellStyle name="Comma1 2" xfId="6936"/>
    <cellStyle name="Comma1 3" xfId="6937"/>
    <cellStyle name="Comma1 4" xfId="6938"/>
    <cellStyle name="Comma1 5" xfId="6939"/>
    <cellStyle name="Comma1 6" xfId="6940"/>
    <cellStyle name="Comma1 7" xfId="6941"/>
    <cellStyle name="Comma1 8" xfId="6942"/>
    <cellStyle name="Comma2" xfId="2532"/>
    <cellStyle name="Comma2 2" xfId="6943"/>
    <cellStyle name="Comma2 3" xfId="6944"/>
    <cellStyle name="Comma2 4" xfId="6945"/>
    <cellStyle name="Comment" xfId="2533"/>
    <cellStyle name="comment2" xfId="2534"/>
    <cellStyle name="comment2 2" xfId="13779"/>
    <cellStyle name="comment2 3" xfId="13795"/>
    <cellStyle name="Component" xfId="2535"/>
    <cellStyle name="Component 2" xfId="6946"/>
    <cellStyle name="Component 2 2" xfId="15960"/>
    <cellStyle name="Component 2 2 2" xfId="19830"/>
    <cellStyle name="Component 2 2 3" xfId="11091"/>
    <cellStyle name="Component 2 2 4" xfId="12181"/>
    <cellStyle name="Component 2 3" xfId="17800"/>
    <cellStyle name="Component 2 3 2" xfId="11748"/>
    <cellStyle name="Component 2 3 3" xfId="11055"/>
    <cellStyle name="Component 2 3 4" xfId="12218"/>
    <cellStyle name="Component 2 3 5" xfId="20654"/>
    <cellStyle name="Component 2 3 6" xfId="19697"/>
    <cellStyle name="Component 3" xfId="6947"/>
    <cellStyle name="Component 3 2" xfId="15961"/>
    <cellStyle name="Component 3 2 2" xfId="19831"/>
    <cellStyle name="Component 3 2 3" xfId="11090"/>
    <cellStyle name="Component 3 2 4" xfId="11116"/>
    <cellStyle name="Component 3 3" xfId="17838"/>
    <cellStyle name="Component 3 3 2" xfId="12368"/>
    <cellStyle name="Component 3 3 3" xfId="11935"/>
    <cellStyle name="Component 3 3 4" xfId="20630"/>
    <cellStyle name="Component 3 3 5" xfId="12617"/>
    <cellStyle name="Component 3 3 6" xfId="20517"/>
    <cellStyle name="Component 4" xfId="6948"/>
    <cellStyle name="Component 4 2" xfId="15962"/>
    <cellStyle name="Component 4 2 2" xfId="19832"/>
    <cellStyle name="Component 4 2 3" xfId="12533"/>
    <cellStyle name="Component 4 2 4" xfId="13298"/>
    <cellStyle name="Component 4 3" xfId="17906"/>
    <cellStyle name="Component 4 3 2" xfId="12749"/>
    <cellStyle name="Component 4 3 3" xfId="18975"/>
    <cellStyle name="Component 4 3 4" xfId="19539"/>
    <cellStyle name="Component 4 3 5" xfId="20398"/>
    <cellStyle name="Component 4 3 6" xfId="20695"/>
    <cellStyle name="Component 5" xfId="15963"/>
    <cellStyle name="Component 5 2" xfId="19833"/>
    <cellStyle name="Component 5 3" xfId="11044"/>
    <cellStyle name="Component 5 4" xfId="13314"/>
    <cellStyle name="Component 6" xfId="17623"/>
    <cellStyle name="Component 6 2" xfId="12258"/>
    <cellStyle name="Component 6 3" xfId="11954"/>
    <cellStyle name="Component 6 4" xfId="20516"/>
    <cellStyle name="Component 6 5" xfId="12104"/>
    <cellStyle name="Component 6 6" xfId="13342"/>
    <cellStyle name="Copied" xfId="2536"/>
    <cellStyle name="Copied 2" xfId="2537"/>
    <cellStyle name="Copied 2 2" xfId="6949"/>
    <cellStyle name="Copied 2 3" xfId="6950"/>
    <cellStyle name="Copied 3" xfId="6951"/>
    <cellStyle name="Copied 4" xfId="6952"/>
    <cellStyle name="Copied 5" xfId="6953"/>
    <cellStyle name="Cost plan body" xfId="2538"/>
    <cellStyle name="Cost plan body 2" xfId="6954"/>
    <cellStyle name="Cost plan body 3" xfId="6955"/>
    <cellStyle name="Cost plan body 4" xfId="6956"/>
    <cellStyle name="Cost plan sub heading" xfId="2539"/>
    <cellStyle name="Costpercentvar_B &amp; D" xfId="2540"/>
    <cellStyle name="costvar" xfId="2541"/>
    <cellStyle name="costvar 2" xfId="6957"/>
    <cellStyle name="Country Highlight" xfId="2542"/>
    <cellStyle name="Country Highlight 2" xfId="6958"/>
    <cellStyle name="Country Highlight 3" xfId="6959"/>
    <cellStyle name="Country Highlight 4" xfId="6960"/>
    <cellStyle name="Cover" xfId="2543"/>
    <cellStyle name="CreditCurveHeading" xfId="2544"/>
    <cellStyle name="CRMBoldStyle" xfId="3806"/>
    <cellStyle name="CRMBoldStyle 2" xfId="15964"/>
    <cellStyle name="CRMBottomBorderStyle" xfId="3808"/>
    <cellStyle name="CRMBottomBorderStyle 2" xfId="15965"/>
    <cellStyle name="CRMTopBorderStyle" xfId="3807"/>
    <cellStyle name="CRMTopBorderStyle 2" xfId="15966"/>
    <cellStyle name="Curren - Style2" xfId="2545"/>
    <cellStyle name="Curren - Style2 2" xfId="2546"/>
    <cellStyle name="Curren - Style2 3" xfId="6961"/>
    <cellStyle name="Curren - Style2 4" xfId="6962"/>
    <cellStyle name="Curren - Style2 5" xfId="6963"/>
    <cellStyle name="Curren - Style3" xfId="2547"/>
    <cellStyle name="Curren - Style3 2" xfId="6964"/>
    <cellStyle name="Curren - Style3 3" xfId="6965"/>
    <cellStyle name="Curren - Style3 4" xfId="6966"/>
    <cellStyle name="Curren - Style4" xfId="2548"/>
    <cellStyle name="Curren - Style4 2" xfId="2549"/>
    <cellStyle name="Curren - Style4 3" xfId="8160"/>
    <cellStyle name="Curren - Style4 4" xfId="13796"/>
    <cellStyle name="Curren - Style6" xfId="2550"/>
    <cellStyle name="Curren - Style6 2" xfId="6967"/>
    <cellStyle name="Curren - Style6 3" xfId="6968"/>
    <cellStyle name="Curren - Style6 4" xfId="6969"/>
    <cellStyle name="Currency" xfId="2"/>
    <cellStyle name="Currency (1)" xfId="2551"/>
    <cellStyle name="Currency (1) 2" xfId="2552"/>
    <cellStyle name="Currency (1) 2 2" xfId="6970"/>
    <cellStyle name="Currency (1) 2 3" xfId="6971"/>
    <cellStyle name="Currency (1) 3" xfId="6972"/>
    <cellStyle name="Currency (1) 4" xfId="6973"/>
    <cellStyle name="Currency (1) 5" xfId="6974"/>
    <cellStyle name="Currency (2)" xfId="2553"/>
    <cellStyle name="Currency (2) 2" xfId="2554"/>
    <cellStyle name="Currency [0]" xfId="3"/>
    <cellStyle name="Currency [0] 10" xfId="24812"/>
    <cellStyle name="Currency [0] 2" xfId="8"/>
    <cellStyle name="Currency [0] 2 2" xfId="9247"/>
    <cellStyle name="Currency [0] 2 2 2" xfId="10115"/>
    <cellStyle name="Currency [0] 2 2 2 2" xfId="14683"/>
    <cellStyle name="Currency [0] 2 2 2 2 2" xfId="22215"/>
    <cellStyle name="Currency [0] 2 2 2 2 2 2" xfId="32252"/>
    <cellStyle name="Currency [0] 2 2 2 2 3" xfId="28744"/>
    <cellStyle name="Currency [0] 2 2 2 3" xfId="21028"/>
    <cellStyle name="Currency [0] 2 2 2 3 2" xfId="31075"/>
    <cellStyle name="Currency [0] 2 2 2 4" xfId="26239"/>
    <cellStyle name="Currency [0] 2 2 3" xfId="9401"/>
    <cellStyle name="Currency [0] 2 2 3 2" xfId="14048"/>
    <cellStyle name="Currency [0] 2 2 3 2 2" xfId="28109"/>
    <cellStyle name="Currency [0] 2 2 3 3" xfId="21598"/>
    <cellStyle name="Currency [0] 2 2 3 3 2" xfId="31639"/>
    <cellStyle name="Currency [0] 2 2 3 4" xfId="25604"/>
    <cellStyle name="Currency [0] 2 2 4" xfId="18529"/>
    <cellStyle name="Currency [0] 2 2 4 2" xfId="30656"/>
    <cellStyle name="Currency [0] 2 2 5" xfId="24403"/>
    <cellStyle name="Currency [0] 2 2 5 2" xfId="34439"/>
    <cellStyle name="Currency [0] 2 2 6" xfId="25510"/>
    <cellStyle name="Currency [0] 2 3" xfId="10049"/>
    <cellStyle name="Currency [0] 2 3 2" xfId="14634"/>
    <cellStyle name="Currency [0] 2 3 2 2" xfId="22184"/>
    <cellStyle name="Currency [0] 2 3 2 2 2" xfId="32222"/>
    <cellStyle name="Currency [0] 2 3 2 3" xfId="28695"/>
    <cellStyle name="Currency [0] 2 3 3" xfId="18454"/>
    <cellStyle name="Currency [0] 2 3 3 2" xfId="30582"/>
    <cellStyle name="Currency [0] 2 3 4" xfId="20992"/>
    <cellStyle name="Currency [0] 2 3 4 2" xfId="31045"/>
    <cellStyle name="Currency [0] 2 3 5" xfId="26190"/>
    <cellStyle name="Currency [0] 2 4" xfId="9303"/>
    <cellStyle name="Currency [0] 2 4 2" xfId="13992"/>
    <cellStyle name="Currency [0] 2 4 2 2" xfId="28053"/>
    <cellStyle name="Currency [0] 2 4 3" xfId="20870"/>
    <cellStyle name="Currency [0] 2 4 3 2" xfId="30927"/>
    <cellStyle name="Currency [0] 2 4 4" xfId="25548"/>
    <cellStyle name="Currency [0] 2 5" xfId="18332"/>
    <cellStyle name="Currency [0] 2 5 2" xfId="20887"/>
    <cellStyle name="Currency [0] 2 5 2 2" xfId="30944"/>
    <cellStyle name="Currency [0] 2 5 3" xfId="30460"/>
    <cellStyle name="Currency [0] 2 6" xfId="10918"/>
    <cellStyle name="Currency [0] 2 6 2" xfId="26979"/>
    <cellStyle name="Currency [0] 2 7" xfId="23803"/>
    <cellStyle name="Currency [0] 2 7 2" xfId="33839"/>
    <cellStyle name="Currency [0] 2 8" xfId="24817"/>
    <cellStyle name="Currency [0] 3" xfId="3842"/>
    <cellStyle name="Currency [0] 3 2" xfId="10024"/>
    <cellStyle name="Currency [0] 3 2 2" xfId="14618"/>
    <cellStyle name="Currency [0] 3 2 2 2" xfId="28679"/>
    <cellStyle name="Currency [0] 3 2 3" xfId="20866"/>
    <cellStyle name="Currency [0] 3 2 3 2" xfId="30923"/>
    <cellStyle name="Currency [0] 3 2 4" xfId="26174"/>
    <cellStyle name="Currency [0] 3 3" xfId="18249"/>
    <cellStyle name="Currency [0] 3 3 2" xfId="30422"/>
    <cellStyle name="Currency [0] 3 4" xfId="24912"/>
    <cellStyle name="Currency [0] 4" xfId="3859"/>
    <cellStyle name="Currency [0] 4 2" xfId="17979"/>
    <cellStyle name="Currency [0] 4 2 2" xfId="30273"/>
    <cellStyle name="Currency [0] 4 3" xfId="11837"/>
    <cellStyle name="Currency [0] 4 3 2" xfId="27070"/>
    <cellStyle name="Currency [0] 4 4" xfId="24925"/>
    <cellStyle name="Currency [0] 5" xfId="9274"/>
    <cellStyle name="Currency [0] 5 2" xfId="13966"/>
    <cellStyle name="Currency [0] 5 2 2" xfId="28027"/>
    <cellStyle name="Currency [0] 5 3" xfId="20874"/>
    <cellStyle name="Currency [0] 5 3 2" xfId="30931"/>
    <cellStyle name="Currency [0] 5 4" xfId="25522"/>
    <cellStyle name="Currency [0] 6" xfId="15967"/>
    <cellStyle name="Currency [0] 6 2" xfId="29622"/>
    <cellStyle name="Currency [0] 7" xfId="10923"/>
    <cellStyle name="Currency [0] 7 2" xfId="26984"/>
    <cellStyle name="Currency [0] 8" xfId="20877"/>
    <cellStyle name="Currency [0] 8 2" xfId="30934"/>
    <cellStyle name="Currency [0] 9" xfId="24786"/>
    <cellStyle name="Currency [0]_Barclays International Qrtly" xfId="24754"/>
    <cellStyle name="Currency [00]" xfId="2555"/>
    <cellStyle name="Currency [00] 2" xfId="2556"/>
    <cellStyle name="Currency [1]" xfId="2557"/>
    <cellStyle name="Currency [1] 2" xfId="2558"/>
    <cellStyle name="Currency [2]" xfId="2559"/>
    <cellStyle name="Currency [2] 2" xfId="2560"/>
    <cellStyle name="Currency [3]" xfId="2561"/>
    <cellStyle name="Currency [3] 2" xfId="2562"/>
    <cellStyle name="Currency 0" xfId="2563"/>
    <cellStyle name="Currency 0 2" xfId="2564"/>
    <cellStyle name="Currency 0 2 2" xfId="6975"/>
    <cellStyle name="Currency 0 2 3" xfId="6976"/>
    <cellStyle name="Currency 0 3" xfId="6977"/>
    <cellStyle name="Currency 0 4" xfId="6978"/>
    <cellStyle name="Currency 0 5" xfId="6979"/>
    <cellStyle name="Currency 10" xfId="8161"/>
    <cellStyle name="Currency 10 2" xfId="10167"/>
    <cellStyle name="Currency 10 2 2" xfId="14735"/>
    <cellStyle name="Currency 10 2 2 2" xfId="22268"/>
    <cellStyle name="Currency 10 2 2 2 2" xfId="32305"/>
    <cellStyle name="Currency 10 2 2 3" xfId="28796"/>
    <cellStyle name="Currency 10 2 3" xfId="21082"/>
    <cellStyle name="Currency 10 2 3 2" xfId="31128"/>
    <cellStyle name="Currency 10 2 4" xfId="26291"/>
    <cellStyle name="Currency 10 3" xfId="9494"/>
    <cellStyle name="Currency 10 3 2" xfId="14102"/>
    <cellStyle name="Currency 10 3 2 2" xfId="28163"/>
    <cellStyle name="Currency 10 3 3" xfId="21672"/>
    <cellStyle name="Currency 10 3 3 2" xfId="31712"/>
    <cellStyle name="Currency 10 3 4" xfId="25658"/>
    <cellStyle name="Currency 10 4" xfId="13034"/>
    <cellStyle name="Currency 10 4 2" xfId="27397"/>
    <cellStyle name="Currency 10 5" xfId="23897"/>
    <cellStyle name="Currency 10 5 2" xfId="33933"/>
    <cellStyle name="Currency 10 6" xfId="25230"/>
    <cellStyle name="Currency 100" xfId="8162"/>
    <cellStyle name="Currency 100 2" xfId="10340"/>
    <cellStyle name="Currency 100 2 2" xfId="14908"/>
    <cellStyle name="Currency 100 2 2 2" xfId="22441"/>
    <cellStyle name="Currency 100 2 2 2 2" xfId="32477"/>
    <cellStyle name="Currency 100 2 2 3" xfId="28969"/>
    <cellStyle name="Currency 100 2 3" xfId="21255"/>
    <cellStyle name="Currency 100 2 3 2" xfId="31300"/>
    <cellStyle name="Currency 100 2 4" xfId="26464"/>
    <cellStyle name="Currency 100 3" xfId="9671"/>
    <cellStyle name="Currency 100 3 2" xfId="14275"/>
    <cellStyle name="Currency 100 3 2 2" xfId="28336"/>
    <cellStyle name="Currency 100 3 3" xfId="21845"/>
    <cellStyle name="Currency 100 3 3 2" xfId="31884"/>
    <cellStyle name="Currency 100 3 4" xfId="25831"/>
    <cellStyle name="Currency 100 4" xfId="13035"/>
    <cellStyle name="Currency 100 4 2" xfId="27398"/>
    <cellStyle name="Currency 100 5" xfId="24052"/>
    <cellStyle name="Currency 100 5 2" xfId="34088"/>
    <cellStyle name="Currency 100 6" xfId="25231"/>
    <cellStyle name="Currency 101" xfId="8163"/>
    <cellStyle name="Currency 101 2" xfId="10342"/>
    <cellStyle name="Currency 101 2 2" xfId="14910"/>
    <cellStyle name="Currency 101 2 2 2" xfId="22443"/>
    <cellStyle name="Currency 101 2 2 2 2" xfId="32479"/>
    <cellStyle name="Currency 101 2 2 3" xfId="28971"/>
    <cellStyle name="Currency 101 2 3" xfId="21257"/>
    <cellStyle name="Currency 101 2 3 2" xfId="31302"/>
    <cellStyle name="Currency 101 2 4" xfId="26466"/>
    <cellStyle name="Currency 101 3" xfId="9673"/>
    <cellStyle name="Currency 101 3 2" xfId="14277"/>
    <cellStyle name="Currency 101 3 2 2" xfId="28338"/>
    <cellStyle name="Currency 101 3 3" xfId="21847"/>
    <cellStyle name="Currency 101 3 3 2" xfId="31886"/>
    <cellStyle name="Currency 101 3 4" xfId="25833"/>
    <cellStyle name="Currency 101 4" xfId="13036"/>
    <cellStyle name="Currency 101 4 2" xfId="27399"/>
    <cellStyle name="Currency 101 5" xfId="24054"/>
    <cellStyle name="Currency 101 5 2" xfId="34090"/>
    <cellStyle name="Currency 101 6" xfId="25232"/>
    <cellStyle name="Currency 102" xfId="8164"/>
    <cellStyle name="Currency 102 2" xfId="10344"/>
    <cellStyle name="Currency 102 2 2" xfId="14912"/>
    <cellStyle name="Currency 102 2 2 2" xfId="22445"/>
    <cellStyle name="Currency 102 2 2 2 2" xfId="32481"/>
    <cellStyle name="Currency 102 2 2 3" xfId="28973"/>
    <cellStyle name="Currency 102 2 3" xfId="21259"/>
    <cellStyle name="Currency 102 2 3 2" xfId="31304"/>
    <cellStyle name="Currency 102 2 4" xfId="26468"/>
    <cellStyle name="Currency 102 3" xfId="9675"/>
    <cellStyle name="Currency 102 3 2" xfId="14279"/>
    <cellStyle name="Currency 102 3 2 2" xfId="28340"/>
    <cellStyle name="Currency 102 3 3" xfId="21849"/>
    <cellStyle name="Currency 102 3 3 2" xfId="31888"/>
    <cellStyle name="Currency 102 3 4" xfId="25835"/>
    <cellStyle name="Currency 102 4" xfId="13037"/>
    <cellStyle name="Currency 102 4 2" xfId="27400"/>
    <cellStyle name="Currency 102 5" xfId="24056"/>
    <cellStyle name="Currency 102 5 2" xfId="34092"/>
    <cellStyle name="Currency 102 6" xfId="25233"/>
    <cellStyle name="Currency 103" xfId="8165"/>
    <cellStyle name="Currency 103 2" xfId="10346"/>
    <cellStyle name="Currency 103 2 2" xfId="14914"/>
    <cellStyle name="Currency 103 2 2 2" xfId="22447"/>
    <cellStyle name="Currency 103 2 2 2 2" xfId="32483"/>
    <cellStyle name="Currency 103 2 2 3" xfId="28975"/>
    <cellStyle name="Currency 103 2 3" xfId="21261"/>
    <cellStyle name="Currency 103 2 3 2" xfId="31306"/>
    <cellStyle name="Currency 103 2 4" xfId="26470"/>
    <cellStyle name="Currency 103 3" xfId="9677"/>
    <cellStyle name="Currency 103 3 2" xfId="14281"/>
    <cellStyle name="Currency 103 3 2 2" xfId="28342"/>
    <cellStyle name="Currency 103 3 3" xfId="21851"/>
    <cellStyle name="Currency 103 3 3 2" xfId="31890"/>
    <cellStyle name="Currency 103 3 4" xfId="25837"/>
    <cellStyle name="Currency 103 4" xfId="13038"/>
    <cellStyle name="Currency 103 4 2" xfId="27401"/>
    <cellStyle name="Currency 103 5" xfId="24058"/>
    <cellStyle name="Currency 103 5 2" xfId="34094"/>
    <cellStyle name="Currency 103 6" xfId="25234"/>
    <cellStyle name="Currency 104" xfId="8166"/>
    <cellStyle name="Currency 104 2" xfId="10348"/>
    <cellStyle name="Currency 104 2 2" xfId="14916"/>
    <cellStyle name="Currency 104 2 2 2" xfId="22449"/>
    <cellStyle name="Currency 104 2 2 2 2" xfId="32485"/>
    <cellStyle name="Currency 104 2 2 3" xfId="28977"/>
    <cellStyle name="Currency 104 2 3" xfId="21263"/>
    <cellStyle name="Currency 104 2 3 2" xfId="31308"/>
    <cellStyle name="Currency 104 2 4" xfId="26472"/>
    <cellStyle name="Currency 104 3" xfId="9679"/>
    <cellStyle name="Currency 104 3 2" xfId="14283"/>
    <cellStyle name="Currency 104 3 2 2" xfId="28344"/>
    <cellStyle name="Currency 104 3 3" xfId="21853"/>
    <cellStyle name="Currency 104 3 3 2" xfId="31892"/>
    <cellStyle name="Currency 104 3 4" xfId="25839"/>
    <cellStyle name="Currency 104 4" xfId="13039"/>
    <cellStyle name="Currency 104 4 2" xfId="27402"/>
    <cellStyle name="Currency 104 5" xfId="24060"/>
    <cellStyle name="Currency 104 5 2" xfId="34096"/>
    <cellStyle name="Currency 104 6" xfId="25235"/>
    <cellStyle name="Currency 105" xfId="8167"/>
    <cellStyle name="Currency 105 2" xfId="10350"/>
    <cellStyle name="Currency 105 2 2" xfId="14918"/>
    <cellStyle name="Currency 105 2 2 2" xfId="22451"/>
    <cellStyle name="Currency 105 2 2 2 2" xfId="32487"/>
    <cellStyle name="Currency 105 2 2 3" xfId="28979"/>
    <cellStyle name="Currency 105 2 3" xfId="21265"/>
    <cellStyle name="Currency 105 2 3 2" xfId="31310"/>
    <cellStyle name="Currency 105 2 4" xfId="26474"/>
    <cellStyle name="Currency 105 3" xfId="9681"/>
    <cellStyle name="Currency 105 3 2" xfId="14285"/>
    <cellStyle name="Currency 105 3 2 2" xfId="28346"/>
    <cellStyle name="Currency 105 3 3" xfId="21855"/>
    <cellStyle name="Currency 105 3 3 2" xfId="31894"/>
    <cellStyle name="Currency 105 3 4" xfId="25841"/>
    <cellStyle name="Currency 105 4" xfId="13040"/>
    <cellStyle name="Currency 105 4 2" xfId="27403"/>
    <cellStyle name="Currency 105 5" xfId="24062"/>
    <cellStyle name="Currency 105 5 2" xfId="34098"/>
    <cellStyle name="Currency 105 6" xfId="25236"/>
    <cellStyle name="Currency 106" xfId="8168"/>
    <cellStyle name="Currency 106 2" xfId="10352"/>
    <cellStyle name="Currency 106 2 2" xfId="14920"/>
    <cellStyle name="Currency 106 2 2 2" xfId="22453"/>
    <cellStyle name="Currency 106 2 2 2 2" xfId="32489"/>
    <cellStyle name="Currency 106 2 2 3" xfId="28981"/>
    <cellStyle name="Currency 106 2 3" xfId="21267"/>
    <cellStyle name="Currency 106 2 3 2" xfId="31312"/>
    <cellStyle name="Currency 106 2 4" xfId="26476"/>
    <cellStyle name="Currency 106 3" xfId="9683"/>
    <cellStyle name="Currency 106 3 2" xfId="14287"/>
    <cellStyle name="Currency 106 3 2 2" xfId="28348"/>
    <cellStyle name="Currency 106 3 3" xfId="21857"/>
    <cellStyle name="Currency 106 3 3 2" xfId="31896"/>
    <cellStyle name="Currency 106 3 4" xfId="25843"/>
    <cellStyle name="Currency 106 4" xfId="13041"/>
    <cellStyle name="Currency 106 4 2" xfId="27404"/>
    <cellStyle name="Currency 106 5" xfId="24064"/>
    <cellStyle name="Currency 106 5 2" xfId="34100"/>
    <cellStyle name="Currency 106 6" xfId="25237"/>
    <cellStyle name="Currency 107" xfId="8169"/>
    <cellStyle name="Currency 107 2" xfId="10354"/>
    <cellStyle name="Currency 107 2 2" xfId="14922"/>
    <cellStyle name="Currency 107 2 2 2" xfId="22455"/>
    <cellStyle name="Currency 107 2 2 2 2" xfId="32491"/>
    <cellStyle name="Currency 107 2 2 3" xfId="28983"/>
    <cellStyle name="Currency 107 2 3" xfId="21269"/>
    <cellStyle name="Currency 107 2 3 2" xfId="31314"/>
    <cellStyle name="Currency 107 2 4" xfId="26478"/>
    <cellStyle name="Currency 107 3" xfId="9685"/>
    <cellStyle name="Currency 107 3 2" xfId="14289"/>
    <cellStyle name="Currency 107 3 2 2" xfId="28350"/>
    <cellStyle name="Currency 107 3 3" xfId="21859"/>
    <cellStyle name="Currency 107 3 3 2" xfId="31898"/>
    <cellStyle name="Currency 107 3 4" xfId="25845"/>
    <cellStyle name="Currency 107 4" xfId="13042"/>
    <cellStyle name="Currency 107 4 2" xfId="27405"/>
    <cellStyle name="Currency 107 5" xfId="24066"/>
    <cellStyle name="Currency 107 5 2" xfId="34102"/>
    <cellStyle name="Currency 107 6" xfId="25238"/>
    <cellStyle name="Currency 108" xfId="8170"/>
    <cellStyle name="Currency 108 2" xfId="10356"/>
    <cellStyle name="Currency 108 2 2" xfId="14924"/>
    <cellStyle name="Currency 108 2 2 2" xfId="22457"/>
    <cellStyle name="Currency 108 2 2 2 2" xfId="32493"/>
    <cellStyle name="Currency 108 2 2 3" xfId="28985"/>
    <cellStyle name="Currency 108 2 3" xfId="21271"/>
    <cellStyle name="Currency 108 2 3 2" xfId="31316"/>
    <cellStyle name="Currency 108 2 4" xfId="26480"/>
    <cellStyle name="Currency 108 3" xfId="9687"/>
    <cellStyle name="Currency 108 3 2" xfId="14291"/>
    <cellStyle name="Currency 108 3 2 2" xfId="28352"/>
    <cellStyle name="Currency 108 3 3" xfId="21861"/>
    <cellStyle name="Currency 108 3 3 2" xfId="31900"/>
    <cellStyle name="Currency 108 3 4" xfId="25847"/>
    <cellStyle name="Currency 108 4" xfId="13043"/>
    <cellStyle name="Currency 108 4 2" xfId="27406"/>
    <cellStyle name="Currency 108 5" xfId="24068"/>
    <cellStyle name="Currency 108 5 2" xfId="34104"/>
    <cellStyle name="Currency 108 6" xfId="25239"/>
    <cellStyle name="Currency 109" xfId="8171"/>
    <cellStyle name="Currency 109 2" xfId="10358"/>
    <cellStyle name="Currency 109 2 2" xfId="14926"/>
    <cellStyle name="Currency 109 2 2 2" xfId="22459"/>
    <cellStyle name="Currency 109 2 2 2 2" xfId="32495"/>
    <cellStyle name="Currency 109 2 2 3" xfId="28987"/>
    <cellStyle name="Currency 109 2 3" xfId="21273"/>
    <cellStyle name="Currency 109 2 3 2" xfId="31318"/>
    <cellStyle name="Currency 109 2 4" xfId="26482"/>
    <cellStyle name="Currency 109 3" xfId="9689"/>
    <cellStyle name="Currency 109 3 2" xfId="14293"/>
    <cellStyle name="Currency 109 3 2 2" xfId="28354"/>
    <cellStyle name="Currency 109 3 3" xfId="21863"/>
    <cellStyle name="Currency 109 3 3 2" xfId="31902"/>
    <cellStyle name="Currency 109 3 4" xfId="25849"/>
    <cellStyle name="Currency 109 4" xfId="13044"/>
    <cellStyle name="Currency 109 4 2" xfId="27407"/>
    <cellStyle name="Currency 109 5" xfId="24070"/>
    <cellStyle name="Currency 109 5 2" xfId="34106"/>
    <cellStyle name="Currency 109 6" xfId="25240"/>
    <cellStyle name="Currency 11" xfId="8172"/>
    <cellStyle name="Currency 11 2" xfId="10169"/>
    <cellStyle name="Currency 11 2 2" xfId="14737"/>
    <cellStyle name="Currency 11 2 2 2" xfId="22270"/>
    <cellStyle name="Currency 11 2 2 2 2" xfId="32307"/>
    <cellStyle name="Currency 11 2 2 3" xfId="28798"/>
    <cellStyle name="Currency 11 2 3" xfId="21084"/>
    <cellStyle name="Currency 11 2 3 2" xfId="31130"/>
    <cellStyle name="Currency 11 2 4" xfId="26293"/>
    <cellStyle name="Currency 11 3" xfId="9498"/>
    <cellStyle name="Currency 11 3 2" xfId="14104"/>
    <cellStyle name="Currency 11 3 2 2" xfId="28165"/>
    <cellStyle name="Currency 11 3 3" xfId="21674"/>
    <cellStyle name="Currency 11 3 3 2" xfId="31714"/>
    <cellStyle name="Currency 11 3 4" xfId="25660"/>
    <cellStyle name="Currency 11 4" xfId="13045"/>
    <cellStyle name="Currency 11 4 2" xfId="27408"/>
    <cellStyle name="Currency 11 5" xfId="23899"/>
    <cellStyle name="Currency 11 5 2" xfId="33935"/>
    <cellStyle name="Currency 11 6" xfId="25241"/>
    <cellStyle name="Currency 110" xfId="8173"/>
    <cellStyle name="Currency 110 2" xfId="10360"/>
    <cellStyle name="Currency 110 2 2" xfId="14928"/>
    <cellStyle name="Currency 110 2 2 2" xfId="22461"/>
    <cellStyle name="Currency 110 2 2 2 2" xfId="32497"/>
    <cellStyle name="Currency 110 2 2 3" xfId="28989"/>
    <cellStyle name="Currency 110 2 3" xfId="21275"/>
    <cellStyle name="Currency 110 2 3 2" xfId="31320"/>
    <cellStyle name="Currency 110 2 4" xfId="26484"/>
    <cellStyle name="Currency 110 3" xfId="9691"/>
    <cellStyle name="Currency 110 3 2" xfId="14295"/>
    <cellStyle name="Currency 110 3 2 2" xfId="28356"/>
    <cellStyle name="Currency 110 3 3" xfId="21865"/>
    <cellStyle name="Currency 110 3 3 2" xfId="31904"/>
    <cellStyle name="Currency 110 3 4" xfId="25851"/>
    <cellStyle name="Currency 110 4" xfId="13046"/>
    <cellStyle name="Currency 110 4 2" xfId="27409"/>
    <cellStyle name="Currency 110 5" xfId="24072"/>
    <cellStyle name="Currency 110 5 2" xfId="34108"/>
    <cellStyle name="Currency 110 6" xfId="25242"/>
    <cellStyle name="Currency 111" xfId="8174"/>
    <cellStyle name="Currency 111 2" xfId="10362"/>
    <cellStyle name="Currency 111 2 2" xfId="14930"/>
    <cellStyle name="Currency 111 2 2 2" xfId="22463"/>
    <cellStyle name="Currency 111 2 2 2 2" xfId="32499"/>
    <cellStyle name="Currency 111 2 2 3" xfId="28991"/>
    <cellStyle name="Currency 111 2 3" xfId="21277"/>
    <cellStyle name="Currency 111 2 3 2" xfId="31322"/>
    <cellStyle name="Currency 111 2 4" xfId="26486"/>
    <cellStyle name="Currency 111 3" xfId="9693"/>
    <cellStyle name="Currency 111 3 2" xfId="14297"/>
    <cellStyle name="Currency 111 3 2 2" xfId="28358"/>
    <cellStyle name="Currency 111 3 3" xfId="21867"/>
    <cellStyle name="Currency 111 3 3 2" xfId="31906"/>
    <cellStyle name="Currency 111 3 4" xfId="25853"/>
    <cellStyle name="Currency 111 4" xfId="13047"/>
    <cellStyle name="Currency 111 4 2" xfId="27410"/>
    <cellStyle name="Currency 111 5" xfId="24074"/>
    <cellStyle name="Currency 111 5 2" xfId="34110"/>
    <cellStyle name="Currency 111 6" xfId="25243"/>
    <cellStyle name="Currency 112" xfId="8175"/>
    <cellStyle name="Currency 112 2" xfId="10364"/>
    <cellStyle name="Currency 112 2 2" xfId="14932"/>
    <cellStyle name="Currency 112 2 2 2" xfId="22465"/>
    <cellStyle name="Currency 112 2 2 2 2" xfId="32501"/>
    <cellStyle name="Currency 112 2 2 3" xfId="28993"/>
    <cellStyle name="Currency 112 2 3" xfId="21279"/>
    <cellStyle name="Currency 112 2 3 2" xfId="31324"/>
    <cellStyle name="Currency 112 2 4" xfId="26488"/>
    <cellStyle name="Currency 112 3" xfId="9695"/>
    <cellStyle name="Currency 112 3 2" xfId="14299"/>
    <cellStyle name="Currency 112 3 2 2" xfId="28360"/>
    <cellStyle name="Currency 112 3 3" xfId="21869"/>
    <cellStyle name="Currency 112 3 3 2" xfId="31908"/>
    <cellStyle name="Currency 112 3 4" xfId="25855"/>
    <cellStyle name="Currency 112 4" xfId="13048"/>
    <cellStyle name="Currency 112 4 2" xfId="27411"/>
    <cellStyle name="Currency 112 5" xfId="24076"/>
    <cellStyle name="Currency 112 5 2" xfId="34112"/>
    <cellStyle name="Currency 112 6" xfId="25244"/>
    <cellStyle name="Currency 113" xfId="8176"/>
    <cellStyle name="Currency 113 2" xfId="10366"/>
    <cellStyle name="Currency 113 2 2" xfId="14934"/>
    <cellStyle name="Currency 113 2 2 2" xfId="22467"/>
    <cellStyle name="Currency 113 2 2 2 2" xfId="32503"/>
    <cellStyle name="Currency 113 2 2 3" xfId="28995"/>
    <cellStyle name="Currency 113 2 3" xfId="21281"/>
    <cellStyle name="Currency 113 2 3 2" xfId="31326"/>
    <cellStyle name="Currency 113 2 4" xfId="26490"/>
    <cellStyle name="Currency 113 3" xfId="9697"/>
    <cellStyle name="Currency 113 3 2" xfId="14301"/>
    <cellStyle name="Currency 113 3 2 2" xfId="28362"/>
    <cellStyle name="Currency 113 3 3" xfId="21871"/>
    <cellStyle name="Currency 113 3 3 2" xfId="31910"/>
    <cellStyle name="Currency 113 3 4" xfId="25857"/>
    <cellStyle name="Currency 113 4" xfId="13049"/>
    <cellStyle name="Currency 113 4 2" xfId="27412"/>
    <cellStyle name="Currency 113 5" xfId="24078"/>
    <cellStyle name="Currency 113 5 2" xfId="34114"/>
    <cellStyle name="Currency 113 6" xfId="25245"/>
    <cellStyle name="Currency 114" xfId="8177"/>
    <cellStyle name="Currency 114 2" xfId="10368"/>
    <cellStyle name="Currency 114 2 2" xfId="14936"/>
    <cellStyle name="Currency 114 2 2 2" xfId="22469"/>
    <cellStyle name="Currency 114 2 2 2 2" xfId="32505"/>
    <cellStyle name="Currency 114 2 2 3" xfId="28997"/>
    <cellStyle name="Currency 114 2 3" xfId="21283"/>
    <cellStyle name="Currency 114 2 3 2" xfId="31328"/>
    <cellStyle name="Currency 114 2 4" xfId="26492"/>
    <cellStyle name="Currency 114 3" xfId="9699"/>
    <cellStyle name="Currency 114 3 2" xfId="14303"/>
    <cellStyle name="Currency 114 3 2 2" xfId="28364"/>
    <cellStyle name="Currency 114 3 3" xfId="21873"/>
    <cellStyle name="Currency 114 3 3 2" xfId="31912"/>
    <cellStyle name="Currency 114 3 4" xfId="25859"/>
    <cellStyle name="Currency 114 4" xfId="13050"/>
    <cellStyle name="Currency 114 4 2" xfId="27413"/>
    <cellStyle name="Currency 114 5" xfId="24080"/>
    <cellStyle name="Currency 114 5 2" xfId="34116"/>
    <cellStyle name="Currency 114 6" xfId="25246"/>
    <cellStyle name="Currency 115" xfId="8178"/>
    <cellStyle name="Currency 115 2" xfId="10370"/>
    <cellStyle name="Currency 115 2 2" xfId="14938"/>
    <cellStyle name="Currency 115 2 2 2" xfId="22471"/>
    <cellStyle name="Currency 115 2 2 2 2" xfId="32507"/>
    <cellStyle name="Currency 115 2 2 3" xfId="28999"/>
    <cellStyle name="Currency 115 2 3" xfId="21285"/>
    <cellStyle name="Currency 115 2 3 2" xfId="31330"/>
    <cellStyle name="Currency 115 2 4" xfId="26494"/>
    <cellStyle name="Currency 115 3" xfId="9701"/>
    <cellStyle name="Currency 115 3 2" xfId="14305"/>
    <cellStyle name="Currency 115 3 2 2" xfId="28366"/>
    <cellStyle name="Currency 115 3 3" xfId="21875"/>
    <cellStyle name="Currency 115 3 3 2" xfId="31914"/>
    <cellStyle name="Currency 115 3 4" xfId="25861"/>
    <cellStyle name="Currency 115 4" xfId="13051"/>
    <cellStyle name="Currency 115 4 2" xfId="27414"/>
    <cellStyle name="Currency 115 5" xfId="24082"/>
    <cellStyle name="Currency 115 5 2" xfId="34118"/>
    <cellStyle name="Currency 115 6" xfId="25247"/>
    <cellStyle name="Currency 116" xfId="8179"/>
    <cellStyle name="Currency 116 2" xfId="10372"/>
    <cellStyle name="Currency 116 2 2" xfId="14940"/>
    <cellStyle name="Currency 116 2 2 2" xfId="22473"/>
    <cellStyle name="Currency 116 2 2 2 2" xfId="32509"/>
    <cellStyle name="Currency 116 2 2 3" xfId="29001"/>
    <cellStyle name="Currency 116 2 3" xfId="21287"/>
    <cellStyle name="Currency 116 2 3 2" xfId="31332"/>
    <cellStyle name="Currency 116 2 4" xfId="26496"/>
    <cellStyle name="Currency 116 3" xfId="9703"/>
    <cellStyle name="Currency 116 3 2" xfId="14307"/>
    <cellStyle name="Currency 116 3 2 2" xfId="28368"/>
    <cellStyle name="Currency 116 3 3" xfId="21877"/>
    <cellStyle name="Currency 116 3 3 2" xfId="31916"/>
    <cellStyle name="Currency 116 3 4" xfId="25863"/>
    <cellStyle name="Currency 116 4" xfId="13052"/>
    <cellStyle name="Currency 116 4 2" xfId="27415"/>
    <cellStyle name="Currency 116 5" xfId="24084"/>
    <cellStyle name="Currency 116 5 2" xfId="34120"/>
    <cellStyle name="Currency 116 6" xfId="25248"/>
    <cellStyle name="Currency 117" xfId="8180"/>
    <cellStyle name="Currency 117 2" xfId="10374"/>
    <cellStyle name="Currency 117 2 2" xfId="14942"/>
    <cellStyle name="Currency 117 2 2 2" xfId="22475"/>
    <cellStyle name="Currency 117 2 2 2 2" xfId="32511"/>
    <cellStyle name="Currency 117 2 2 3" xfId="29003"/>
    <cellStyle name="Currency 117 2 3" xfId="21289"/>
    <cellStyle name="Currency 117 2 3 2" xfId="31334"/>
    <cellStyle name="Currency 117 2 4" xfId="26498"/>
    <cellStyle name="Currency 117 3" xfId="9705"/>
    <cellStyle name="Currency 117 3 2" xfId="14309"/>
    <cellStyle name="Currency 117 3 2 2" xfId="28370"/>
    <cellStyle name="Currency 117 3 3" xfId="21879"/>
    <cellStyle name="Currency 117 3 3 2" xfId="31918"/>
    <cellStyle name="Currency 117 3 4" xfId="25865"/>
    <cellStyle name="Currency 117 4" xfId="13053"/>
    <cellStyle name="Currency 117 4 2" xfId="27416"/>
    <cellStyle name="Currency 117 5" xfId="24086"/>
    <cellStyle name="Currency 117 5 2" xfId="34122"/>
    <cellStyle name="Currency 117 6" xfId="25249"/>
    <cellStyle name="Currency 118" xfId="8181"/>
    <cellStyle name="Currency 118 2" xfId="10376"/>
    <cellStyle name="Currency 118 2 2" xfId="14944"/>
    <cellStyle name="Currency 118 2 2 2" xfId="22477"/>
    <cellStyle name="Currency 118 2 2 2 2" xfId="32513"/>
    <cellStyle name="Currency 118 2 2 3" xfId="29005"/>
    <cellStyle name="Currency 118 2 3" xfId="21291"/>
    <cellStyle name="Currency 118 2 3 2" xfId="31336"/>
    <cellStyle name="Currency 118 2 4" xfId="26500"/>
    <cellStyle name="Currency 118 3" xfId="9707"/>
    <cellStyle name="Currency 118 3 2" xfId="14311"/>
    <cellStyle name="Currency 118 3 2 2" xfId="28372"/>
    <cellStyle name="Currency 118 3 3" xfId="21881"/>
    <cellStyle name="Currency 118 3 3 2" xfId="31920"/>
    <cellStyle name="Currency 118 3 4" xfId="25867"/>
    <cellStyle name="Currency 118 4" xfId="13054"/>
    <cellStyle name="Currency 118 4 2" xfId="27417"/>
    <cellStyle name="Currency 118 5" xfId="24088"/>
    <cellStyle name="Currency 118 5 2" xfId="34124"/>
    <cellStyle name="Currency 118 6" xfId="25250"/>
    <cellStyle name="Currency 119" xfId="8182"/>
    <cellStyle name="Currency 119 2" xfId="10305"/>
    <cellStyle name="Currency 119 2 2" xfId="14873"/>
    <cellStyle name="Currency 119 2 2 2" xfId="22406"/>
    <cellStyle name="Currency 119 2 2 2 2" xfId="32442"/>
    <cellStyle name="Currency 119 2 2 3" xfId="28934"/>
    <cellStyle name="Currency 119 2 3" xfId="21220"/>
    <cellStyle name="Currency 119 2 3 2" xfId="31265"/>
    <cellStyle name="Currency 119 2 4" xfId="26429"/>
    <cellStyle name="Currency 119 3" xfId="9636"/>
    <cellStyle name="Currency 119 3 2" xfId="14240"/>
    <cellStyle name="Currency 119 3 2 2" xfId="28301"/>
    <cellStyle name="Currency 119 3 3" xfId="21810"/>
    <cellStyle name="Currency 119 3 3 2" xfId="31849"/>
    <cellStyle name="Currency 119 3 4" xfId="25796"/>
    <cellStyle name="Currency 119 4" xfId="13055"/>
    <cellStyle name="Currency 119 4 2" xfId="27418"/>
    <cellStyle name="Currency 119 5" xfId="24016"/>
    <cellStyle name="Currency 119 5 2" xfId="34052"/>
    <cellStyle name="Currency 119 6" xfId="25251"/>
    <cellStyle name="Currency 12" xfId="8183"/>
    <cellStyle name="Currency 12 2" xfId="10171"/>
    <cellStyle name="Currency 12 2 2" xfId="14739"/>
    <cellStyle name="Currency 12 2 2 2" xfId="22272"/>
    <cellStyle name="Currency 12 2 2 2 2" xfId="32309"/>
    <cellStyle name="Currency 12 2 2 3" xfId="28800"/>
    <cellStyle name="Currency 12 2 3" xfId="21086"/>
    <cellStyle name="Currency 12 2 3 2" xfId="31132"/>
    <cellStyle name="Currency 12 2 4" xfId="26295"/>
    <cellStyle name="Currency 12 3" xfId="9502"/>
    <cellStyle name="Currency 12 3 2" xfId="14106"/>
    <cellStyle name="Currency 12 3 2 2" xfId="28167"/>
    <cellStyle name="Currency 12 3 3" xfId="21676"/>
    <cellStyle name="Currency 12 3 3 2" xfId="31716"/>
    <cellStyle name="Currency 12 3 4" xfId="25662"/>
    <cellStyle name="Currency 12 4" xfId="13056"/>
    <cellStyle name="Currency 12 4 2" xfId="27419"/>
    <cellStyle name="Currency 12 5" xfId="23901"/>
    <cellStyle name="Currency 12 5 2" xfId="33937"/>
    <cellStyle name="Currency 12 6" xfId="25252"/>
    <cellStyle name="Currency 120" xfId="8184"/>
    <cellStyle name="Currency 120 2" xfId="10378"/>
    <cellStyle name="Currency 120 2 2" xfId="14946"/>
    <cellStyle name="Currency 120 2 2 2" xfId="22479"/>
    <cellStyle name="Currency 120 2 2 2 2" xfId="32515"/>
    <cellStyle name="Currency 120 2 2 3" xfId="29007"/>
    <cellStyle name="Currency 120 2 3" xfId="21293"/>
    <cellStyle name="Currency 120 2 3 2" xfId="31338"/>
    <cellStyle name="Currency 120 2 4" xfId="26502"/>
    <cellStyle name="Currency 120 3" xfId="9709"/>
    <cellStyle name="Currency 120 3 2" xfId="14313"/>
    <cellStyle name="Currency 120 3 2 2" xfId="28374"/>
    <cellStyle name="Currency 120 3 3" xfId="21883"/>
    <cellStyle name="Currency 120 3 3 2" xfId="31922"/>
    <cellStyle name="Currency 120 3 4" xfId="25869"/>
    <cellStyle name="Currency 120 4" xfId="13057"/>
    <cellStyle name="Currency 120 4 2" xfId="27420"/>
    <cellStyle name="Currency 120 5" xfId="24090"/>
    <cellStyle name="Currency 120 5 2" xfId="34126"/>
    <cellStyle name="Currency 120 6" xfId="25253"/>
    <cellStyle name="Currency 121" xfId="8185"/>
    <cellStyle name="Currency 121 2" xfId="10380"/>
    <cellStyle name="Currency 121 2 2" xfId="14948"/>
    <cellStyle name="Currency 121 2 2 2" xfId="22481"/>
    <cellStyle name="Currency 121 2 2 2 2" xfId="32517"/>
    <cellStyle name="Currency 121 2 2 3" xfId="29009"/>
    <cellStyle name="Currency 121 2 3" xfId="21295"/>
    <cellStyle name="Currency 121 2 3 2" xfId="31340"/>
    <cellStyle name="Currency 121 2 4" xfId="26504"/>
    <cellStyle name="Currency 121 3" xfId="9711"/>
    <cellStyle name="Currency 121 3 2" xfId="14315"/>
    <cellStyle name="Currency 121 3 2 2" xfId="28376"/>
    <cellStyle name="Currency 121 3 3" xfId="21885"/>
    <cellStyle name="Currency 121 3 3 2" xfId="31924"/>
    <cellStyle name="Currency 121 3 4" xfId="25871"/>
    <cellStyle name="Currency 121 4" xfId="13058"/>
    <cellStyle name="Currency 121 4 2" xfId="27421"/>
    <cellStyle name="Currency 121 5" xfId="24092"/>
    <cellStyle name="Currency 121 5 2" xfId="34128"/>
    <cellStyle name="Currency 121 6" xfId="25254"/>
    <cellStyle name="Currency 122" xfId="8186"/>
    <cellStyle name="Currency 122 2" xfId="10382"/>
    <cellStyle name="Currency 122 2 2" xfId="14950"/>
    <cellStyle name="Currency 122 2 2 2" xfId="22483"/>
    <cellStyle name="Currency 122 2 2 2 2" xfId="32519"/>
    <cellStyle name="Currency 122 2 2 3" xfId="29011"/>
    <cellStyle name="Currency 122 2 3" xfId="21297"/>
    <cellStyle name="Currency 122 2 3 2" xfId="31342"/>
    <cellStyle name="Currency 122 2 4" xfId="26506"/>
    <cellStyle name="Currency 122 3" xfId="9713"/>
    <cellStyle name="Currency 122 3 2" xfId="14317"/>
    <cellStyle name="Currency 122 3 2 2" xfId="28378"/>
    <cellStyle name="Currency 122 3 3" xfId="21887"/>
    <cellStyle name="Currency 122 3 3 2" xfId="31926"/>
    <cellStyle name="Currency 122 3 4" xfId="25873"/>
    <cellStyle name="Currency 122 4" xfId="13059"/>
    <cellStyle name="Currency 122 4 2" xfId="27422"/>
    <cellStyle name="Currency 122 5" xfId="24094"/>
    <cellStyle name="Currency 122 5 2" xfId="34130"/>
    <cellStyle name="Currency 122 6" xfId="25255"/>
    <cellStyle name="Currency 123" xfId="8187"/>
    <cellStyle name="Currency 123 2" xfId="10384"/>
    <cellStyle name="Currency 123 2 2" xfId="14952"/>
    <cellStyle name="Currency 123 2 2 2" xfId="22485"/>
    <cellStyle name="Currency 123 2 2 2 2" xfId="32521"/>
    <cellStyle name="Currency 123 2 2 3" xfId="29013"/>
    <cellStyle name="Currency 123 2 3" xfId="21299"/>
    <cellStyle name="Currency 123 2 3 2" xfId="31344"/>
    <cellStyle name="Currency 123 2 4" xfId="26508"/>
    <cellStyle name="Currency 123 3" xfId="9715"/>
    <cellStyle name="Currency 123 3 2" xfId="14319"/>
    <cellStyle name="Currency 123 3 2 2" xfId="28380"/>
    <cellStyle name="Currency 123 3 3" xfId="21889"/>
    <cellStyle name="Currency 123 3 3 2" xfId="31928"/>
    <cellStyle name="Currency 123 3 4" xfId="25875"/>
    <cellStyle name="Currency 123 4" xfId="13060"/>
    <cellStyle name="Currency 123 4 2" xfId="27423"/>
    <cellStyle name="Currency 123 5" xfId="24096"/>
    <cellStyle name="Currency 123 5 2" xfId="34132"/>
    <cellStyle name="Currency 123 6" xfId="25256"/>
    <cellStyle name="Currency 124" xfId="8188"/>
    <cellStyle name="Currency 124 2" xfId="10386"/>
    <cellStyle name="Currency 124 2 2" xfId="14954"/>
    <cellStyle name="Currency 124 2 2 2" xfId="22487"/>
    <cellStyle name="Currency 124 2 2 2 2" xfId="32523"/>
    <cellStyle name="Currency 124 2 2 3" xfId="29015"/>
    <cellStyle name="Currency 124 2 3" xfId="21301"/>
    <cellStyle name="Currency 124 2 3 2" xfId="31346"/>
    <cellStyle name="Currency 124 2 4" xfId="26510"/>
    <cellStyle name="Currency 124 3" xfId="9717"/>
    <cellStyle name="Currency 124 3 2" xfId="14321"/>
    <cellStyle name="Currency 124 3 2 2" xfId="28382"/>
    <cellStyle name="Currency 124 3 3" xfId="21891"/>
    <cellStyle name="Currency 124 3 3 2" xfId="31930"/>
    <cellStyle name="Currency 124 3 4" xfId="25877"/>
    <cellStyle name="Currency 124 4" xfId="13061"/>
    <cellStyle name="Currency 124 4 2" xfId="27424"/>
    <cellStyle name="Currency 124 5" xfId="24098"/>
    <cellStyle name="Currency 124 5 2" xfId="34134"/>
    <cellStyle name="Currency 124 6" xfId="25257"/>
    <cellStyle name="Currency 125" xfId="8189"/>
    <cellStyle name="Currency 125 2" xfId="10388"/>
    <cellStyle name="Currency 125 2 2" xfId="14956"/>
    <cellStyle name="Currency 125 2 2 2" xfId="22489"/>
    <cellStyle name="Currency 125 2 2 2 2" xfId="32525"/>
    <cellStyle name="Currency 125 2 2 3" xfId="29017"/>
    <cellStyle name="Currency 125 2 3" xfId="21303"/>
    <cellStyle name="Currency 125 2 3 2" xfId="31348"/>
    <cellStyle name="Currency 125 2 4" xfId="26512"/>
    <cellStyle name="Currency 125 3" xfId="9719"/>
    <cellStyle name="Currency 125 3 2" xfId="14323"/>
    <cellStyle name="Currency 125 3 2 2" xfId="28384"/>
    <cellStyle name="Currency 125 3 3" xfId="21893"/>
    <cellStyle name="Currency 125 3 3 2" xfId="31932"/>
    <cellStyle name="Currency 125 3 4" xfId="25879"/>
    <cellStyle name="Currency 125 4" xfId="13062"/>
    <cellStyle name="Currency 125 4 2" xfId="27425"/>
    <cellStyle name="Currency 125 5" xfId="24100"/>
    <cellStyle name="Currency 125 5 2" xfId="34136"/>
    <cellStyle name="Currency 125 6" xfId="25258"/>
    <cellStyle name="Currency 126" xfId="8190"/>
    <cellStyle name="Currency 126 2" xfId="10390"/>
    <cellStyle name="Currency 126 2 2" xfId="14958"/>
    <cellStyle name="Currency 126 2 2 2" xfId="22491"/>
    <cellStyle name="Currency 126 2 2 2 2" xfId="32527"/>
    <cellStyle name="Currency 126 2 2 3" xfId="29019"/>
    <cellStyle name="Currency 126 2 3" xfId="21305"/>
    <cellStyle name="Currency 126 2 3 2" xfId="31350"/>
    <cellStyle name="Currency 126 2 4" xfId="26514"/>
    <cellStyle name="Currency 126 3" xfId="9721"/>
    <cellStyle name="Currency 126 3 2" xfId="14325"/>
    <cellStyle name="Currency 126 3 2 2" xfId="28386"/>
    <cellStyle name="Currency 126 3 3" xfId="21895"/>
    <cellStyle name="Currency 126 3 3 2" xfId="31934"/>
    <cellStyle name="Currency 126 3 4" xfId="25881"/>
    <cellStyle name="Currency 126 4" xfId="13063"/>
    <cellStyle name="Currency 126 4 2" xfId="27426"/>
    <cellStyle name="Currency 126 5" xfId="24102"/>
    <cellStyle name="Currency 126 5 2" xfId="34138"/>
    <cellStyle name="Currency 126 6" xfId="25259"/>
    <cellStyle name="Currency 127" xfId="8191"/>
    <cellStyle name="Currency 127 2" xfId="10392"/>
    <cellStyle name="Currency 127 2 2" xfId="14960"/>
    <cellStyle name="Currency 127 2 2 2" xfId="22493"/>
    <cellStyle name="Currency 127 2 2 2 2" xfId="32529"/>
    <cellStyle name="Currency 127 2 2 3" xfId="29021"/>
    <cellStyle name="Currency 127 2 3" xfId="21307"/>
    <cellStyle name="Currency 127 2 3 2" xfId="31352"/>
    <cellStyle name="Currency 127 2 4" xfId="26516"/>
    <cellStyle name="Currency 127 3" xfId="9723"/>
    <cellStyle name="Currency 127 3 2" xfId="14327"/>
    <cellStyle name="Currency 127 3 2 2" xfId="28388"/>
    <cellStyle name="Currency 127 3 3" xfId="21897"/>
    <cellStyle name="Currency 127 3 3 2" xfId="31936"/>
    <cellStyle name="Currency 127 3 4" xfId="25883"/>
    <cellStyle name="Currency 127 4" xfId="13064"/>
    <cellStyle name="Currency 127 4 2" xfId="27427"/>
    <cellStyle name="Currency 127 5" xfId="24104"/>
    <cellStyle name="Currency 127 5 2" xfId="34140"/>
    <cellStyle name="Currency 127 6" xfId="25260"/>
    <cellStyle name="Currency 128" xfId="8192"/>
    <cellStyle name="Currency 128 2" xfId="10394"/>
    <cellStyle name="Currency 128 2 2" xfId="14962"/>
    <cellStyle name="Currency 128 2 2 2" xfId="22495"/>
    <cellStyle name="Currency 128 2 2 2 2" xfId="32531"/>
    <cellStyle name="Currency 128 2 2 3" xfId="29023"/>
    <cellStyle name="Currency 128 2 3" xfId="21309"/>
    <cellStyle name="Currency 128 2 3 2" xfId="31354"/>
    <cellStyle name="Currency 128 2 4" xfId="26518"/>
    <cellStyle name="Currency 128 3" xfId="9725"/>
    <cellStyle name="Currency 128 3 2" xfId="14329"/>
    <cellStyle name="Currency 128 3 2 2" xfId="28390"/>
    <cellStyle name="Currency 128 3 3" xfId="21899"/>
    <cellStyle name="Currency 128 3 3 2" xfId="31938"/>
    <cellStyle name="Currency 128 3 4" xfId="25885"/>
    <cellStyle name="Currency 128 4" xfId="13065"/>
    <cellStyle name="Currency 128 4 2" xfId="27428"/>
    <cellStyle name="Currency 128 5" xfId="24106"/>
    <cellStyle name="Currency 128 5 2" xfId="34142"/>
    <cellStyle name="Currency 128 6" xfId="25261"/>
    <cellStyle name="Currency 129" xfId="8193"/>
    <cellStyle name="Currency 129 2" xfId="10396"/>
    <cellStyle name="Currency 129 2 2" xfId="14964"/>
    <cellStyle name="Currency 129 2 2 2" xfId="22497"/>
    <cellStyle name="Currency 129 2 2 2 2" xfId="32533"/>
    <cellStyle name="Currency 129 2 2 3" xfId="29025"/>
    <cellStyle name="Currency 129 2 3" xfId="21311"/>
    <cellStyle name="Currency 129 2 3 2" xfId="31356"/>
    <cellStyle name="Currency 129 2 4" xfId="26520"/>
    <cellStyle name="Currency 129 3" xfId="9727"/>
    <cellStyle name="Currency 129 3 2" xfId="14331"/>
    <cellStyle name="Currency 129 3 2 2" xfId="28392"/>
    <cellStyle name="Currency 129 3 3" xfId="21901"/>
    <cellStyle name="Currency 129 3 3 2" xfId="31940"/>
    <cellStyle name="Currency 129 3 4" xfId="25887"/>
    <cellStyle name="Currency 129 4" xfId="13066"/>
    <cellStyle name="Currency 129 4 2" xfId="27429"/>
    <cellStyle name="Currency 129 5" xfId="24108"/>
    <cellStyle name="Currency 129 5 2" xfId="34144"/>
    <cellStyle name="Currency 129 6" xfId="25262"/>
    <cellStyle name="Currency 13" xfId="8194"/>
    <cellStyle name="Currency 13 2" xfId="10173"/>
    <cellStyle name="Currency 13 2 2" xfId="14741"/>
    <cellStyle name="Currency 13 2 2 2" xfId="22274"/>
    <cellStyle name="Currency 13 2 2 2 2" xfId="32311"/>
    <cellStyle name="Currency 13 2 2 3" xfId="28802"/>
    <cellStyle name="Currency 13 2 3" xfId="21088"/>
    <cellStyle name="Currency 13 2 3 2" xfId="31134"/>
    <cellStyle name="Currency 13 2 4" xfId="26297"/>
    <cellStyle name="Currency 13 3" xfId="9504"/>
    <cellStyle name="Currency 13 3 2" xfId="14108"/>
    <cellStyle name="Currency 13 3 2 2" xfId="28169"/>
    <cellStyle name="Currency 13 3 3" xfId="21678"/>
    <cellStyle name="Currency 13 3 3 2" xfId="31718"/>
    <cellStyle name="Currency 13 3 4" xfId="25664"/>
    <cellStyle name="Currency 13 4" xfId="13067"/>
    <cellStyle name="Currency 13 4 2" xfId="27430"/>
    <cellStyle name="Currency 13 5" xfId="23903"/>
    <cellStyle name="Currency 13 5 2" xfId="33939"/>
    <cellStyle name="Currency 13 6" xfId="25263"/>
    <cellStyle name="Currency 130" xfId="8195"/>
    <cellStyle name="Currency 130 2" xfId="10398"/>
    <cellStyle name="Currency 130 2 2" xfId="14966"/>
    <cellStyle name="Currency 130 2 2 2" xfId="22499"/>
    <cellStyle name="Currency 130 2 2 2 2" xfId="32535"/>
    <cellStyle name="Currency 130 2 2 3" xfId="29027"/>
    <cellStyle name="Currency 130 2 3" xfId="21313"/>
    <cellStyle name="Currency 130 2 3 2" xfId="31358"/>
    <cellStyle name="Currency 130 2 4" xfId="26522"/>
    <cellStyle name="Currency 130 3" xfId="9729"/>
    <cellStyle name="Currency 130 3 2" xfId="14333"/>
    <cellStyle name="Currency 130 3 2 2" xfId="28394"/>
    <cellStyle name="Currency 130 3 3" xfId="21903"/>
    <cellStyle name="Currency 130 3 3 2" xfId="31942"/>
    <cellStyle name="Currency 130 3 4" xfId="25889"/>
    <cellStyle name="Currency 130 4" xfId="13068"/>
    <cellStyle name="Currency 130 4 2" xfId="27431"/>
    <cellStyle name="Currency 130 5" xfId="24110"/>
    <cellStyle name="Currency 130 5 2" xfId="34146"/>
    <cellStyle name="Currency 130 6" xfId="25264"/>
    <cellStyle name="Currency 131" xfId="8196"/>
    <cellStyle name="Currency 131 2" xfId="10400"/>
    <cellStyle name="Currency 131 2 2" xfId="14968"/>
    <cellStyle name="Currency 131 2 2 2" xfId="22501"/>
    <cellStyle name="Currency 131 2 2 2 2" xfId="32537"/>
    <cellStyle name="Currency 131 2 2 3" xfId="29029"/>
    <cellStyle name="Currency 131 2 3" xfId="21315"/>
    <cellStyle name="Currency 131 2 3 2" xfId="31360"/>
    <cellStyle name="Currency 131 2 4" xfId="26524"/>
    <cellStyle name="Currency 131 3" xfId="9731"/>
    <cellStyle name="Currency 131 3 2" xfId="14335"/>
    <cellStyle name="Currency 131 3 2 2" xfId="28396"/>
    <cellStyle name="Currency 131 3 3" xfId="21905"/>
    <cellStyle name="Currency 131 3 3 2" xfId="31944"/>
    <cellStyle name="Currency 131 3 4" xfId="25891"/>
    <cellStyle name="Currency 131 4" xfId="13069"/>
    <cellStyle name="Currency 131 4 2" xfId="27432"/>
    <cellStyle name="Currency 131 5" xfId="24112"/>
    <cellStyle name="Currency 131 5 2" xfId="34148"/>
    <cellStyle name="Currency 131 6" xfId="25265"/>
    <cellStyle name="Currency 132" xfId="8197"/>
    <cellStyle name="Currency 132 2" xfId="10402"/>
    <cellStyle name="Currency 132 2 2" xfId="14970"/>
    <cellStyle name="Currency 132 2 2 2" xfId="22503"/>
    <cellStyle name="Currency 132 2 2 2 2" xfId="32539"/>
    <cellStyle name="Currency 132 2 2 3" xfId="29031"/>
    <cellStyle name="Currency 132 2 3" xfId="21317"/>
    <cellStyle name="Currency 132 2 3 2" xfId="31362"/>
    <cellStyle name="Currency 132 2 4" xfId="26526"/>
    <cellStyle name="Currency 132 3" xfId="9733"/>
    <cellStyle name="Currency 132 3 2" xfId="14337"/>
    <cellStyle name="Currency 132 3 2 2" xfId="28398"/>
    <cellStyle name="Currency 132 3 3" xfId="21907"/>
    <cellStyle name="Currency 132 3 3 2" xfId="31946"/>
    <cellStyle name="Currency 132 3 4" xfId="25893"/>
    <cellStyle name="Currency 132 4" xfId="13070"/>
    <cellStyle name="Currency 132 4 2" xfId="27433"/>
    <cellStyle name="Currency 132 5" xfId="24114"/>
    <cellStyle name="Currency 132 5 2" xfId="34150"/>
    <cellStyle name="Currency 132 6" xfId="25266"/>
    <cellStyle name="Currency 133" xfId="8198"/>
    <cellStyle name="Currency 133 2" xfId="10404"/>
    <cellStyle name="Currency 133 2 2" xfId="14972"/>
    <cellStyle name="Currency 133 2 2 2" xfId="22505"/>
    <cellStyle name="Currency 133 2 2 2 2" xfId="32541"/>
    <cellStyle name="Currency 133 2 2 3" xfId="29033"/>
    <cellStyle name="Currency 133 2 3" xfId="21319"/>
    <cellStyle name="Currency 133 2 3 2" xfId="31364"/>
    <cellStyle name="Currency 133 2 4" xfId="26528"/>
    <cellStyle name="Currency 133 3" xfId="9735"/>
    <cellStyle name="Currency 133 3 2" xfId="14339"/>
    <cellStyle name="Currency 133 3 2 2" xfId="28400"/>
    <cellStyle name="Currency 133 3 3" xfId="21909"/>
    <cellStyle name="Currency 133 3 3 2" xfId="31948"/>
    <cellStyle name="Currency 133 3 4" xfId="25895"/>
    <cellStyle name="Currency 133 4" xfId="13071"/>
    <cellStyle name="Currency 133 4 2" xfId="27434"/>
    <cellStyle name="Currency 133 5" xfId="24116"/>
    <cellStyle name="Currency 133 5 2" xfId="34152"/>
    <cellStyle name="Currency 133 6" xfId="25267"/>
    <cellStyle name="Currency 134" xfId="8199"/>
    <cellStyle name="Currency 134 2" xfId="10406"/>
    <cellStyle name="Currency 134 2 2" xfId="14974"/>
    <cellStyle name="Currency 134 2 2 2" xfId="22507"/>
    <cellStyle name="Currency 134 2 2 2 2" xfId="32543"/>
    <cellStyle name="Currency 134 2 2 3" xfId="29035"/>
    <cellStyle name="Currency 134 2 3" xfId="21321"/>
    <cellStyle name="Currency 134 2 3 2" xfId="31366"/>
    <cellStyle name="Currency 134 2 4" xfId="26530"/>
    <cellStyle name="Currency 134 3" xfId="9737"/>
    <cellStyle name="Currency 134 3 2" xfId="14341"/>
    <cellStyle name="Currency 134 3 2 2" xfId="28402"/>
    <cellStyle name="Currency 134 3 3" xfId="21911"/>
    <cellStyle name="Currency 134 3 3 2" xfId="31950"/>
    <cellStyle name="Currency 134 3 4" xfId="25897"/>
    <cellStyle name="Currency 134 4" xfId="13072"/>
    <cellStyle name="Currency 134 4 2" xfId="27435"/>
    <cellStyle name="Currency 134 5" xfId="24118"/>
    <cellStyle name="Currency 134 5 2" xfId="34154"/>
    <cellStyle name="Currency 134 6" xfId="25268"/>
    <cellStyle name="Currency 135" xfId="8200"/>
    <cellStyle name="Currency 135 2" xfId="10307"/>
    <cellStyle name="Currency 135 2 2" xfId="14875"/>
    <cellStyle name="Currency 135 2 2 2" xfId="22408"/>
    <cellStyle name="Currency 135 2 2 2 2" xfId="32444"/>
    <cellStyle name="Currency 135 2 2 3" xfId="28936"/>
    <cellStyle name="Currency 135 2 3" xfId="21222"/>
    <cellStyle name="Currency 135 2 3 2" xfId="31267"/>
    <cellStyle name="Currency 135 2 4" xfId="26431"/>
    <cellStyle name="Currency 135 3" xfId="9638"/>
    <cellStyle name="Currency 135 3 2" xfId="14242"/>
    <cellStyle name="Currency 135 3 2 2" xfId="28303"/>
    <cellStyle name="Currency 135 3 3" xfId="21812"/>
    <cellStyle name="Currency 135 3 3 2" xfId="31851"/>
    <cellStyle name="Currency 135 3 4" xfId="25798"/>
    <cellStyle name="Currency 135 4" xfId="13073"/>
    <cellStyle name="Currency 135 4 2" xfId="27436"/>
    <cellStyle name="Currency 135 5" xfId="24018"/>
    <cellStyle name="Currency 135 5 2" xfId="34054"/>
    <cellStyle name="Currency 135 6" xfId="25269"/>
    <cellStyle name="Currency 136" xfId="8201"/>
    <cellStyle name="Currency 136 2" xfId="10408"/>
    <cellStyle name="Currency 136 2 2" xfId="14976"/>
    <cellStyle name="Currency 136 2 2 2" xfId="22509"/>
    <cellStyle name="Currency 136 2 2 2 2" xfId="32545"/>
    <cellStyle name="Currency 136 2 2 3" xfId="29037"/>
    <cellStyle name="Currency 136 2 3" xfId="21323"/>
    <cellStyle name="Currency 136 2 3 2" xfId="31368"/>
    <cellStyle name="Currency 136 2 4" xfId="26532"/>
    <cellStyle name="Currency 136 3" xfId="9739"/>
    <cellStyle name="Currency 136 3 2" xfId="14343"/>
    <cellStyle name="Currency 136 3 2 2" xfId="28404"/>
    <cellStyle name="Currency 136 3 3" xfId="21913"/>
    <cellStyle name="Currency 136 3 3 2" xfId="31952"/>
    <cellStyle name="Currency 136 3 4" xfId="25899"/>
    <cellStyle name="Currency 136 4" xfId="13074"/>
    <cellStyle name="Currency 136 4 2" xfId="27437"/>
    <cellStyle name="Currency 136 5" xfId="24120"/>
    <cellStyle name="Currency 136 5 2" xfId="34156"/>
    <cellStyle name="Currency 136 6" xfId="25270"/>
    <cellStyle name="Currency 137" xfId="8202"/>
    <cellStyle name="Currency 137 2" xfId="10410"/>
    <cellStyle name="Currency 137 2 2" xfId="14978"/>
    <cellStyle name="Currency 137 2 2 2" xfId="22511"/>
    <cellStyle name="Currency 137 2 2 2 2" xfId="32547"/>
    <cellStyle name="Currency 137 2 2 3" xfId="29039"/>
    <cellStyle name="Currency 137 2 3" xfId="21325"/>
    <cellStyle name="Currency 137 2 3 2" xfId="31370"/>
    <cellStyle name="Currency 137 2 4" xfId="26534"/>
    <cellStyle name="Currency 137 3" xfId="9741"/>
    <cellStyle name="Currency 137 3 2" xfId="14345"/>
    <cellStyle name="Currency 137 3 2 2" xfId="28406"/>
    <cellStyle name="Currency 137 3 3" xfId="21915"/>
    <cellStyle name="Currency 137 3 3 2" xfId="31954"/>
    <cellStyle name="Currency 137 3 4" xfId="25901"/>
    <cellStyle name="Currency 137 4" xfId="13075"/>
    <cellStyle name="Currency 137 4 2" xfId="27438"/>
    <cellStyle name="Currency 137 5" xfId="24122"/>
    <cellStyle name="Currency 137 5 2" xfId="34158"/>
    <cellStyle name="Currency 137 6" xfId="25271"/>
    <cellStyle name="Currency 138" xfId="8203"/>
    <cellStyle name="Currency 138 2" xfId="10412"/>
    <cellStyle name="Currency 138 2 2" xfId="14980"/>
    <cellStyle name="Currency 138 2 2 2" xfId="22513"/>
    <cellStyle name="Currency 138 2 2 2 2" xfId="32549"/>
    <cellStyle name="Currency 138 2 2 3" xfId="29041"/>
    <cellStyle name="Currency 138 2 3" xfId="21327"/>
    <cellStyle name="Currency 138 2 3 2" xfId="31372"/>
    <cellStyle name="Currency 138 2 4" xfId="26536"/>
    <cellStyle name="Currency 138 3" xfId="9743"/>
    <cellStyle name="Currency 138 3 2" xfId="14347"/>
    <cellStyle name="Currency 138 3 2 2" xfId="28408"/>
    <cellStyle name="Currency 138 3 3" xfId="21917"/>
    <cellStyle name="Currency 138 3 3 2" xfId="31956"/>
    <cellStyle name="Currency 138 3 4" xfId="25903"/>
    <cellStyle name="Currency 138 4" xfId="13076"/>
    <cellStyle name="Currency 138 4 2" xfId="27439"/>
    <cellStyle name="Currency 138 5" xfId="24124"/>
    <cellStyle name="Currency 138 5 2" xfId="34160"/>
    <cellStyle name="Currency 138 6" xfId="25272"/>
    <cellStyle name="Currency 139" xfId="8204"/>
    <cellStyle name="Currency 139 2" xfId="10414"/>
    <cellStyle name="Currency 139 2 2" xfId="14982"/>
    <cellStyle name="Currency 139 2 2 2" xfId="22515"/>
    <cellStyle name="Currency 139 2 2 2 2" xfId="32551"/>
    <cellStyle name="Currency 139 2 2 3" xfId="29043"/>
    <cellStyle name="Currency 139 2 3" xfId="21329"/>
    <cellStyle name="Currency 139 2 3 2" xfId="31374"/>
    <cellStyle name="Currency 139 2 4" xfId="26538"/>
    <cellStyle name="Currency 139 3" xfId="9745"/>
    <cellStyle name="Currency 139 3 2" xfId="14349"/>
    <cellStyle name="Currency 139 3 2 2" xfId="28410"/>
    <cellStyle name="Currency 139 3 3" xfId="21919"/>
    <cellStyle name="Currency 139 3 3 2" xfId="31958"/>
    <cellStyle name="Currency 139 3 4" xfId="25905"/>
    <cellStyle name="Currency 139 4" xfId="13077"/>
    <cellStyle name="Currency 139 4 2" xfId="27440"/>
    <cellStyle name="Currency 139 5" xfId="24126"/>
    <cellStyle name="Currency 139 5 2" xfId="34162"/>
    <cellStyle name="Currency 139 6" xfId="25273"/>
    <cellStyle name="Currency 14" xfId="8205"/>
    <cellStyle name="Currency 14 2" xfId="10175"/>
    <cellStyle name="Currency 14 2 2" xfId="14743"/>
    <cellStyle name="Currency 14 2 2 2" xfId="22276"/>
    <cellStyle name="Currency 14 2 2 2 2" xfId="32313"/>
    <cellStyle name="Currency 14 2 2 3" xfId="28804"/>
    <cellStyle name="Currency 14 2 3" xfId="21090"/>
    <cellStyle name="Currency 14 2 3 2" xfId="31136"/>
    <cellStyle name="Currency 14 2 4" xfId="26299"/>
    <cellStyle name="Currency 14 3" xfId="9506"/>
    <cellStyle name="Currency 14 3 2" xfId="14110"/>
    <cellStyle name="Currency 14 3 2 2" xfId="28171"/>
    <cellStyle name="Currency 14 3 3" xfId="21680"/>
    <cellStyle name="Currency 14 3 3 2" xfId="31720"/>
    <cellStyle name="Currency 14 3 4" xfId="25666"/>
    <cellStyle name="Currency 14 4" xfId="13078"/>
    <cellStyle name="Currency 14 4 2" xfId="27441"/>
    <cellStyle name="Currency 14 5" xfId="23905"/>
    <cellStyle name="Currency 14 5 2" xfId="33941"/>
    <cellStyle name="Currency 14 6" xfId="25274"/>
    <cellStyle name="Currency 140" xfId="8206"/>
    <cellStyle name="Currency 140 2" xfId="10416"/>
    <cellStyle name="Currency 140 2 2" xfId="14984"/>
    <cellStyle name="Currency 140 2 2 2" xfId="22517"/>
    <cellStyle name="Currency 140 2 2 2 2" xfId="32553"/>
    <cellStyle name="Currency 140 2 2 3" xfId="29045"/>
    <cellStyle name="Currency 140 2 3" xfId="21331"/>
    <cellStyle name="Currency 140 2 3 2" xfId="31376"/>
    <cellStyle name="Currency 140 2 4" xfId="26540"/>
    <cellStyle name="Currency 140 3" xfId="9747"/>
    <cellStyle name="Currency 140 3 2" xfId="14351"/>
    <cellStyle name="Currency 140 3 2 2" xfId="28412"/>
    <cellStyle name="Currency 140 3 3" xfId="21921"/>
    <cellStyle name="Currency 140 3 3 2" xfId="31960"/>
    <cellStyle name="Currency 140 3 4" xfId="25907"/>
    <cellStyle name="Currency 140 4" xfId="13079"/>
    <cellStyle name="Currency 140 4 2" xfId="27442"/>
    <cellStyle name="Currency 140 5" xfId="24128"/>
    <cellStyle name="Currency 140 5 2" xfId="34164"/>
    <cellStyle name="Currency 140 6" xfId="25275"/>
    <cellStyle name="Currency 141" xfId="8207"/>
    <cellStyle name="Currency 141 2" xfId="10309"/>
    <cellStyle name="Currency 141 2 2" xfId="14877"/>
    <cellStyle name="Currency 141 2 2 2" xfId="22410"/>
    <cellStyle name="Currency 141 2 2 2 2" xfId="32446"/>
    <cellStyle name="Currency 141 2 2 3" xfId="28938"/>
    <cellStyle name="Currency 141 2 3" xfId="21224"/>
    <cellStyle name="Currency 141 2 3 2" xfId="31269"/>
    <cellStyle name="Currency 141 2 4" xfId="26433"/>
    <cellStyle name="Currency 141 3" xfId="9640"/>
    <cellStyle name="Currency 141 3 2" xfId="14244"/>
    <cellStyle name="Currency 141 3 2 2" xfId="28305"/>
    <cellStyle name="Currency 141 3 3" xfId="21814"/>
    <cellStyle name="Currency 141 3 3 2" xfId="31853"/>
    <cellStyle name="Currency 141 3 4" xfId="25800"/>
    <cellStyle name="Currency 141 4" xfId="13080"/>
    <cellStyle name="Currency 141 4 2" xfId="27443"/>
    <cellStyle name="Currency 141 5" xfId="24020"/>
    <cellStyle name="Currency 141 5 2" xfId="34056"/>
    <cellStyle name="Currency 141 6" xfId="25276"/>
    <cellStyle name="Currency 142" xfId="8208"/>
    <cellStyle name="Currency 142 2" xfId="10418"/>
    <cellStyle name="Currency 142 2 2" xfId="14986"/>
    <cellStyle name="Currency 142 2 2 2" xfId="22519"/>
    <cellStyle name="Currency 142 2 2 2 2" xfId="32555"/>
    <cellStyle name="Currency 142 2 2 3" xfId="29047"/>
    <cellStyle name="Currency 142 2 3" xfId="21333"/>
    <cellStyle name="Currency 142 2 3 2" xfId="31378"/>
    <cellStyle name="Currency 142 2 4" xfId="26542"/>
    <cellStyle name="Currency 142 3" xfId="9749"/>
    <cellStyle name="Currency 142 3 2" xfId="14353"/>
    <cellStyle name="Currency 142 3 2 2" xfId="28414"/>
    <cellStyle name="Currency 142 3 3" xfId="21923"/>
    <cellStyle name="Currency 142 3 3 2" xfId="31962"/>
    <cellStyle name="Currency 142 3 4" xfId="25909"/>
    <cellStyle name="Currency 142 4" xfId="13081"/>
    <cellStyle name="Currency 142 4 2" xfId="27444"/>
    <cellStyle name="Currency 142 5" xfId="24130"/>
    <cellStyle name="Currency 142 5 2" xfId="34166"/>
    <cellStyle name="Currency 142 6" xfId="25277"/>
    <cellStyle name="Currency 143" xfId="8209"/>
    <cellStyle name="Currency 143 2" xfId="10420"/>
    <cellStyle name="Currency 143 2 2" xfId="14988"/>
    <cellStyle name="Currency 143 2 2 2" xfId="22521"/>
    <cellStyle name="Currency 143 2 2 2 2" xfId="32557"/>
    <cellStyle name="Currency 143 2 2 3" xfId="29049"/>
    <cellStyle name="Currency 143 2 3" xfId="21335"/>
    <cellStyle name="Currency 143 2 3 2" xfId="31380"/>
    <cellStyle name="Currency 143 2 4" xfId="26544"/>
    <cellStyle name="Currency 143 3" xfId="9751"/>
    <cellStyle name="Currency 143 3 2" xfId="14355"/>
    <cellStyle name="Currency 143 3 2 2" xfId="28416"/>
    <cellStyle name="Currency 143 3 3" xfId="21925"/>
    <cellStyle name="Currency 143 3 3 2" xfId="31964"/>
    <cellStyle name="Currency 143 3 4" xfId="25911"/>
    <cellStyle name="Currency 143 4" xfId="13082"/>
    <cellStyle name="Currency 143 4 2" xfId="27445"/>
    <cellStyle name="Currency 143 5" xfId="24132"/>
    <cellStyle name="Currency 143 5 2" xfId="34168"/>
    <cellStyle name="Currency 143 6" xfId="25278"/>
    <cellStyle name="Currency 144" xfId="8210"/>
    <cellStyle name="Currency 144 2" xfId="10422"/>
    <cellStyle name="Currency 144 2 2" xfId="14990"/>
    <cellStyle name="Currency 144 2 2 2" xfId="22523"/>
    <cellStyle name="Currency 144 2 2 2 2" xfId="32559"/>
    <cellStyle name="Currency 144 2 2 3" xfId="29051"/>
    <cellStyle name="Currency 144 2 3" xfId="21337"/>
    <cellStyle name="Currency 144 2 3 2" xfId="31382"/>
    <cellStyle name="Currency 144 2 4" xfId="26546"/>
    <cellStyle name="Currency 144 3" xfId="9753"/>
    <cellStyle name="Currency 144 3 2" xfId="14357"/>
    <cellStyle name="Currency 144 3 2 2" xfId="28418"/>
    <cellStyle name="Currency 144 3 3" xfId="21927"/>
    <cellStyle name="Currency 144 3 3 2" xfId="31966"/>
    <cellStyle name="Currency 144 3 4" xfId="25913"/>
    <cellStyle name="Currency 144 4" xfId="13083"/>
    <cellStyle name="Currency 144 4 2" xfId="27446"/>
    <cellStyle name="Currency 144 5" xfId="24134"/>
    <cellStyle name="Currency 144 5 2" xfId="34170"/>
    <cellStyle name="Currency 144 6" xfId="25279"/>
    <cellStyle name="Currency 145" xfId="8211"/>
    <cellStyle name="Currency 145 2" xfId="10424"/>
    <cellStyle name="Currency 145 2 2" xfId="14992"/>
    <cellStyle name="Currency 145 2 2 2" xfId="22525"/>
    <cellStyle name="Currency 145 2 2 2 2" xfId="32561"/>
    <cellStyle name="Currency 145 2 2 3" xfId="29053"/>
    <cellStyle name="Currency 145 2 3" xfId="21339"/>
    <cellStyle name="Currency 145 2 3 2" xfId="31384"/>
    <cellStyle name="Currency 145 2 4" xfId="26548"/>
    <cellStyle name="Currency 145 3" xfId="9755"/>
    <cellStyle name="Currency 145 3 2" xfId="14359"/>
    <cellStyle name="Currency 145 3 2 2" xfId="28420"/>
    <cellStyle name="Currency 145 3 3" xfId="21929"/>
    <cellStyle name="Currency 145 3 3 2" xfId="31968"/>
    <cellStyle name="Currency 145 3 4" xfId="25915"/>
    <cellStyle name="Currency 145 4" xfId="13084"/>
    <cellStyle name="Currency 145 4 2" xfId="27447"/>
    <cellStyle name="Currency 145 5" xfId="24136"/>
    <cellStyle name="Currency 145 5 2" xfId="34172"/>
    <cellStyle name="Currency 145 6" xfId="25280"/>
    <cellStyle name="Currency 146" xfId="8212"/>
    <cellStyle name="Currency 146 2" xfId="10426"/>
    <cellStyle name="Currency 146 2 2" xfId="14994"/>
    <cellStyle name="Currency 146 2 2 2" xfId="22527"/>
    <cellStyle name="Currency 146 2 2 2 2" xfId="32563"/>
    <cellStyle name="Currency 146 2 2 3" xfId="29055"/>
    <cellStyle name="Currency 146 2 3" xfId="21341"/>
    <cellStyle name="Currency 146 2 3 2" xfId="31386"/>
    <cellStyle name="Currency 146 2 4" xfId="26550"/>
    <cellStyle name="Currency 146 3" xfId="9757"/>
    <cellStyle name="Currency 146 3 2" xfId="14361"/>
    <cellStyle name="Currency 146 3 2 2" xfId="28422"/>
    <cellStyle name="Currency 146 3 3" xfId="21931"/>
    <cellStyle name="Currency 146 3 3 2" xfId="31970"/>
    <cellStyle name="Currency 146 3 4" xfId="25917"/>
    <cellStyle name="Currency 146 4" xfId="13085"/>
    <cellStyle name="Currency 146 4 2" xfId="27448"/>
    <cellStyle name="Currency 146 5" xfId="24138"/>
    <cellStyle name="Currency 146 5 2" xfId="34174"/>
    <cellStyle name="Currency 146 6" xfId="25281"/>
    <cellStyle name="Currency 147" xfId="8213"/>
    <cellStyle name="Currency 147 2" xfId="10428"/>
    <cellStyle name="Currency 147 2 2" xfId="14996"/>
    <cellStyle name="Currency 147 2 2 2" xfId="22529"/>
    <cellStyle name="Currency 147 2 2 2 2" xfId="32565"/>
    <cellStyle name="Currency 147 2 2 3" xfId="29057"/>
    <cellStyle name="Currency 147 2 3" xfId="21343"/>
    <cellStyle name="Currency 147 2 3 2" xfId="31388"/>
    <cellStyle name="Currency 147 2 4" xfId="26552"/>
    <cellStyle name="Currency 147 3" xfId="9759"/>
    <cellStyle name="Currency 147 3 2" xfId="14363"/>
    <cellStyle name="Currency 147 3 2 2" xfId="28424"/>
    <cellStyle name="Currency 147 3 3" xfId="21933"/>
    <cellStyle name="Currency 147 3 3 2" xfId="31972"/>
    <cellStyle name="Currency 147 3 4" xfId="25919"/>
    <cellStyle name="Currency 147 4" xfId="13086"/>
    <cellStyle name="Currency 147 4 2" xfId="27449"/>
    <cellStyle name="Currency 147 5" xfId="24140"/>
    <cellStyle name="Currency 147 5 2" xfId="34176"/>
    <cellStyle name="Currency 147 6" xfId="25282"/>
    <cellStyle name="Currency 148" xfId="8214"/>
    <cellStyle name="Currency 148 2" xfId="10430"/>
    <cellStyle name="Currency 148 2 2" xfId="14998"/>
    <cellStyle name="Currency 148 2 2 2" xfId="22531"/>
    <cellStyle name="Currency 148 2 2 2 2" xfId="32567"/>
    <cellStyle name="Currency 148 2 2 3" xfId="29059"/>
    <cellStyle name="Currency 148 2 3" xfId="21345"/>
    <cellStyle name="Currency 148 2 3 2" xfId="31390"/>
    <cellStyle name="Currency 148 2 4" xfId="26554"/>
    <cellStyle name="Currency 148 3" xfId="9761"/>
    <cellStyle name="Currency 148 3 2" xfId="14365"/>
    <cellStyle name="Currency 148 3 2 2" xfId="28426"/>
    <cellStyle name="Currency 148 3 3" xfId="21935"/>
    <cellStyle name="Currency 148 3 3 2" xfId="31974"/>
    <cellStyle name="Currency 148 3 4" xfId="25921"/>
    <cellStyle name="Currency 148 4" xfId="13087"/>
    <cellStyle name="Currency 148 4 2" xfId="27450"/>
    <cellStyle name="Currency 148 5" xfId="24142"/>
    <cellStyle name="Currency 148 5 2" xfId="34178"/>
    <cellStyle name="Currency 148 6" xfId="25283"/>
    <cellStyle name="Currency 149" xfId="8215"/>
    <cellStyle name="Currency 149 2" xfId="10432"/>
    <cellStyle name="Currency 149 2 2" xfId="15000"/>
    <cellStyle name="Currency 149 2 2 2" xfId="22533"/>
    <cellStyle name="Currency 149 2 2 2 2" xfId="32569"/>
    <cellStyle name="Currency 149 2 2 3" xfId="29061"/>
    <cellStyle name="Currency 149 2 3" xfId="21347"/>
    <cellStyle name="Currency 149 2 3 2" xfId="31392"/>
    <cellStyle name="Currency 149 2 4" xfId="26556"/>
    <cellStyle name="Currency 149 3" xfId="9763"/>
    <cellStyle name="Currency 149 3 2" xfId="14367"/>
    <cellStyle name="Currency 149 3 2 2" xfId="28428"/>
    <cellStyle name="Currency 149 3 3" xfId="21937"/>
    <cellStyle name="Currency 149 3 3 2" xfId="31976"/>
    <cellStyle name="Currency 149 3 4" xfId="25923"/>
    <cellStyle name="Currency 149 4" xfId="13088"/>
    <cellStyle name="Currency 149 4 2" xfId="27451"/>
    <cellStyle name="Currency 149 5" xfId="24144"/>
    <cellStyle name="Currency 149 5 2" xfId="34180"/>
    <cellStyle name="Currency 149 6" xfId="25284"/>
    <cellStyle name="Currency 15" xfId="8216"/>
    <cellStyle name="Currency 15 2" xfId="10154"/>
    <cellStyle name="Currency 15 2 2" xfId="14722"/>
    <cellStyle name="Currency 15 2 2 2" xfId="22255"/>
    <cellStyle name="Currency 15 2 2 2 2" xfId="32292"/>
    <cellStyle name="Currency 15 2 2 3" xfId="28783"/>
    <cellStyle name="Currency 15 2 3" xfId="21069"/>
    <cellStyle name="Currency 15 2 3 2" xfId="31115"/>
    <cellStyle name="Currency 15 2 4" xfId="26278"/>
    <cellStyle name="Currency 15 3" xfId="9479"/>
    <cellStyle name="Currency 15 3 2" xfId="14089"/>
    <cellStyle name="Currency 15 3 2 2" xfId="28150"/>
    <cellStyle name="Currency 15 3 3" xfId="21659"/>
    <cellStyle name="Currency 15 3 3 2" xfId="31699"/>
    <cellStyle name="Currency 15 3 4" xfId="25645"/>
    <cellStyle name="Currency 15 4" xfId="13089"/>
    <cellStyle name="Currency 15 4 2" xfId="27452"/>
    <cellStyle name="Currency 15 5" xfId="23884"/>
    <cellStyle name="Currency 15 5 2" xfId="33920"/>
    <cellStyle name="Currency 15 6" xfId="25285"/>
    <cellStyle name="Currency 150" xfId="8217"/>
    <cellStyle name="Currency 150 2" xfId="10434"/>
    <cellStyle name="Currency 150 2 2" xfId="15002"/>
    <cellStyle name="Currency 150 2 2 2" xfId="22535"/>
    <cellStyle name="Currency 150 2 2 2 2" xfId="32571"/>
    <cellStyle name="Currency 150 2 2 3" xfId="29063"/>
    <cellStyle name="Currency 150 2 3" xfId="21349"/>
    <cellStyle name="Currency 150 2 3 2" xfId="31394"/>
    <cellStyle name="Currency 150 2 4" xfId="26558"/>
    <cellStyle name="Currency 150 3" xfId="9765"/>
    <cellStyle name="Currency 150 3 2" xfId="14369"/>
    <cellStyle name="Currency 150 3 2 2" xfId="28430"/>
    <cellStyle name="Currency 150 3 3" xfId="21939"/>
    <cellStyle name="Currency 150 3 3 2" xfId="31978"/>
    <cellStyle name="Currency 150 3 4" xfId="25925"/>
    <cellStyle name="Currency 150 4" xfId="13090"/>
    <cellStyle name="Currency 150 4 2" xfId="27453"/>
    <cellStyle name="Currency 150 5" xfId="24146"/>
    <cellStyle name="Currency 150 5 2" xfId="34182"/>
    <cellStyle name="Currency 150 6" xfId="25286"/>
    <cellStyle name="Currency 151" xfId="8218"/>
    <cellStyle name="Currency 151 2" xfId="10436"/>
    <cellStyle name="Currency 151 2 2" xfId="15004"/>
    <cellStyle name="Currency 151 2 2 2" xfId="22537"/>
    <cellStyle name="Currency 151 2 2 2 2" xfId="32573"/>
    <cellStyle name="Currency 151 2 2 3" xfId="29065"/>
    <cellStyle name="Currency 151 2 3" xfId="21351"/>
    <cellStyle name="Currency 151 2 3 2" xfId="31396"/>
    <cellStyle name="Currency 151 2 4" xfId="26560"/>
    <cellStyle name="Currency 151 3" xfId="9767"/>
    <cellStyle name="Currency 151 3 2" xfId="14371"/>
    <cellStyle name="Currency 151 3 2 2" xfId="28432"/>
    <cellStyle name="Currency 151 3 3" xfId="21941"/>
    <cellStyle name="Currency 151 3 3 2" xfId="31980"/>
    <cellStyle name="Currency 151 3 4" xfId="25927"/>
    <cellStyle name="Currency 151 4" xfId="13091"/>
    <cellStyle name="Currency 151 4 2" xfId="27454"/>
    <cellStyle name="Currency 151 5" xfId="24148"/>
    <cellStyle name="Currency 151 5 2" xfId="34184"/>
    <cellStyle name="Currency 151 6" xfId="25287"/>
    <cellStyle name="Currency 152" xfId="8219"/>
    <cellStyle name="Currency 152 2" xfId="10438"/>
    <cellStyle name="Currency 152 2 2" xfId="15006"/>
    <cellStyle name="Currency 152 2 2 2" xfId="22539"/>
    <cellStyle name="Currency 152 2 2 2 2" xfId="32575"/>
    <cellStyle name="Currency 152 2 2 3" xfId="29067"/>
    <cellStyle name="Currency 152 2 3" xfId="21353"/>
    <cellStyle name="Currency 152 2 3 2" xfId="31398"/>
    <cellStyle name="Currency 152 2 4" xfId="26562"/>
    <cellStyle name="Currency 152 3" xfId="9769"/>
    <cellStyle name="Currency 152 3 2" xfId="14373"/>
    <cellStyle name="Currency 152 3 2 2" xfId="28434"/>
    <cellStyle name="Currency 152 3 3" xfId="21943"/>
    <cellStyle name="Currency 152 3 3 2" xfId="31982"/>
    <cellStyle name="Currency 152 3 4" xfId="25929"/>
    <cellStyle name="Currency 152 4" xfId="13092"/>
    <cellStyle name="Currency 152 4 2" xfId="27455"/>
    <cellStyle name="Currency 152 5" xfId="24150"/>
    <cellStyle name="Currency 152 5 2" xfId="34186"/>
    <cellStyle name="Currency 152 6" xfId="25288"/>
    <cellStyle name="Currency 153" xfId="8220"/>
    <cellStyle name="Currency 153 2" xfId="10440"/>
    <cellStyle name="Currency 153 2 2" xfId="15008"/>
    <cellStyle name="Currency 153 2 2 2" xfId="22541"/>
    <cellStyle name="Currency 153 2 2 2 2" xfId="32577"/>
    <cellStyle name="Currency 153 2 2 3" xfId="29069"/>
    <cellStyle name="Currency 153 2 3" xfId="21355"/>
    <cellStyle name="Currency 153 2 3 2" xfId="31400"/>
    <cellStyle name="Currency 153 2 4" xfId="26564"/>
    <cellStyle name="Currency 153 3" xfId="9771"/>
    <cellStyle name="Currency 153 3 2" xfId="14375"/>
    <cellStyle name="Currency 153 3 2 2" xfId="28436"/>
    <cellStyle name="Currency 153 3 3" xfId="21945"/>
    <cellStyle name="Currency 153 3 3 2" xfId="31984"/>
    <cellStyle name="Currency 153 3 4" xfId="25931"/>
    <cellStyle name="Currency 153 4" xfId="13093"/>
    <cellStyle name="Currency 153 4 2" xfId="27456"/>
    <cellStyle name="Currency 153 5" xfId="24152"/>
    <cellStyle name="Currency 153 5 2" xfId="34188"/>
    <cellStyle name="Currency 153 6" xfId="25289"/>
    <cellStyle name="Currency 154" xfId="8221"/>
    <cellStyle name="Currency 154 2" xfId="10442"/>
    <cellStyle name="Currency 154 2 2" xfId="15010"/>
    <cellStyle name="Currency 154 2 2 2" xfId="22543"/>
    <cellStyle name="Currency 154 2 2 2 2" xfId="32579"/>
    <cellStyle name="Currency 154 2 2 3" xfId="29071"/>
    <cellStyle name="Currency 154 2 3" xfId="21357"/>
    <cellStyle name="Currency 154 2 3 2" xfId="31402"/>
    <cellStyle name="Currency 154 2 4" xfId="26566"/>
    <cellStyle name="Currency 154 3" xfId="9773"/>
    <cellStyle name="Currency 154 3 2" xfId="14377"/>
    <cellStyle name="Currency 154 3 2 2" xfId="28438"/>
    <cellStyle name="Currency 154 3 3" xfId="21947"/>
    <cellStyle name="Currency 154 3 3 2" xfId="31986"/>
    <cellStyle name="Currency 154 3 4" xfId="25933"/>
    <cellStyle name="Currency 154 4" xfId="13094"/>
    <cellStyle name="Currency 154 4 2" xfId="27457"/>
    <cellStyle name="Currency 154 5" xfId="24154"/>
    <cellStyle name="Currency 154 5 2" xfId="34190"/>
    <cellStyle name="Currency 154 6" xfId="25290"/>
    <cellStyle name="Currency 155" xfId="8222"/>
    <cellStyle name="Currency 155 2" xfId="10444"/>
    <cellStyle name="Currency 155 2 2" xfId="15012"/>
    <cellStyle name="Currency 155 2 2 2" xfId="22545"/>
    <cellStyle name="Currency 155 2 2 2 2" xfId="32581"/>
    <cellStyle name="Currency 155 2 2 3" xfId="29073"/>
    <cellStyle name="Currency 155 2 3" xfId="21359"/>
    <cellStyle name="Currency 155 2 3 2" xfId="31404"/>
    <cellStyle name="Currency 155 2 4" xfId="26568"/>
    <cellStyle name="Currency 155 3" xfId="9775"/>
    <cellStyle name="Currency 155 3 2" xfId="14379"/>
    <cellStyle name="Currency 155 3 2 2" xfId="28440"/>
    <cellStyle name="Currency 155 3 3" xfId="21949"/>
    <cellStyle name="Currency 155 3 3 2" xfId="31988"/>
    <cellStyle name="Currency 155 3 4" xfId="25935"/>
    <cellStyle name="Currency 155 4" xfId="13095"/>
    <cellStyle name="Currency 155 4 2" xfId="27458"/>
    <cellStyle name="Currency 155 5" xfId="24156"/>
    <cellStyle name="Currency 155 5 2" xfId="34192"/>
    <cellStyle name="Currency 155 6" xfId="25291"/>
    <cellStyle name="Currency 156" xfId="8223"/>
    <cellStyle name="Currency 156 2" xfId="10446"/>
    <cellStyle name="Currency 156 2 2" xfId="15014"/>
    <cellStyle name="Currency 156 2 2 2" xfId="22547"/>
    <cellStyle name="Currency 156 2 2 2 2" xfId="32583"/>
    <cellStyle name="Currency 156 2 2 3" xfId="29075"/>
    <cellStyle name="Currency 156 2 3" xfId="21361"/>
    <cellStyle name="Currency 156 2 3 2" xfId="31406"/>
    <cellStyle name="Currency 156 2 4" xfId="26570"/>
    <cellStyle name="Currency 156 3" xfId="9777"/>
    <cellStyle name="Currency 156 3 2" xfId="14381"/>
    <cellStyle name="Currency 156 3 2 2" xfId="28442"/>
    <cellStyle name="Currency 156 3 3" xfId="21951"/>
    <cellStyle name="Currency 156 3 3 2" xfId="31990"/>
    <cellStyle name="Currency 156 3 4" xfId="25937"/>
    <cellStyle name="Currency 156 4" xfId="13096"/>
    <cellStyle name="Currency 156 4 2" xfId="27459"/>
    <cellStyle name="Currency 156 5" xfId="24158"/>
    <cellStyle name="Currency 156 5 2" xfId="34194"/>
    <cellStyle name="Currency 156 6" xfId="25292"/>
    <cellStyle name="Currency 157" xfId="8224"/>
    <cellStyle name="Currency 157 2" xfId="10448"/>
    <cellStyle name="Currency 157 2 2" xfId="15016"/>
    <cellStyle name="Currency 157 2 2 2" xfId="22549"/>
    <cellStyle name="Currency 157 2 2 2 2" xfId="32585"/>
    <cellStyle name="Currency 157 2 2 3" xfId="29077"/>
    <cellStyle name="Currency 157 2 3" xfId="21363"/>
    <cellStyle name="Currency 157 2 3 2" xfId="31408"/>
    <cellStyle name="Currency 157 2 4" xfId="26572"/>
    <cellStyle name="Currency 157 3" xfId="9779"/>
    <cellStyle name="Currency 157 3 2" xfId="14383"/>
    <cellStyle name="Currency 157 3 2 2" xfId="28444"/>
    <cellStyle name="Currency 157 3 3" xfId="21953"/>
    <cellStyle name="Currency 157 3 3 2" xfId="31992"/>
    <cellStyle name="Currency 157 3 4" xfId="25939"/>
    <cellStyle name="Currency 157 4" xfId="13097"/>
    <cellStyle name="Currency 157 4 2" xfId="27460"/>
    <cellStyle name="Currency 157 5" xfId="24160"/>
    <cellStyle name="Currency 157 5 2" xfId="34196"/>
    <cellStyle name="Currency 157 6" xfId="25293"/>
    <cellStyle name="Currency 158" xfId="8225"/>
    <cellStyle name="Currency 158 2" xfId="10450"/>
    <cellStyle name="Currency 158 2 2" xfId="15018"/>
    <cellStyle name="Currency 158 2 2 2" xfId="22551"/>
    <cellStyle name="Currency 158 2 2 2 2" xfId="32587"/>
    <cellStyle name="Currency 158 2 2 3" xfId="29079"/>
    <cellStyle name="Currency 158 2 3" xfId="21365"/>
    <cellStyle name="Currency 158 2 3 2" xfId="31410"/>
    <cellStyle name="Currency 158 2 4" xfId="26574"/>
    <cellStyle name="Currency 158 3" xfId="9781"/>
    <cellStyle name="Currency 158 3 2" xfId="14385"/>
    <cellStyle name="Currency 158 3 2 2" xfId="28446"/>
    <cellStyle name="Currency 158 3 3" xfId="21955"/>
    <cellStyle name="Currency 158 3 3 2" xfId="31994"/>
    <cellStyle name="Currency 158 3 4" xfId="25941"/>
    <cellStyle name="Currency 158 4" xfId="13098"/>
    <cellStyle name="Currency 158 4 2" xfId="27461"/>
    <cellStyle name="Currency 158 5" xfId="24162"/>
    <cellStyle name="Currency 158 5 2" xfId="34198"/>
    <cellStyle name="Currency 158 6" xfId="25294"/>
    <cellStyle name="Currency 159" xfId="8226"/>
    <cellStyle name="Currency 159 2" xfId="10452"/>
    <cellStyle name="Currency 159 2 2" xfId="15020"/>
    <cellStyle name="Currency 159 2 2 2" xfId="22553"/>
    <cellStyle name="Currency 159 2 2 2 2" xfId="32589"/>
    <cellStyle name="Currency 159 2 2 3" xfId="29081"/>
    <cellStyle name="Currency 159 2 3" xfId="21367"/>
    <cellStyle name="Currency 159 2 3 2" xfId="31412"/>
    <cellStyle name="Currency 159 2 4" xfId="26576"/>
    <cellStyle name="Currency 159 3" xfId="9783"/>
    <cellStyle name="Currency 159 3 2" xfId="14387"/>
    <cellStyle name="Currency 159 3 2 2" xfId="28448"/>
    <cellStyle name="Currency 159 3 3" xfId="21957"/>
    <cellStyle name="Currency 159 3 3 2" xfId="31996"/>
    <cellStyle name="Currency 159 3 4" xfId="25943"/>
    <cellStyle name="Currency 159 4" xfId="13099"/>
    <cellStyle name="Currency 159 4 2" xfId="27462"/>
    <cellStyle name="Currency 159 5" xfId="24164"/>
    <cellStyle name="Currency 159 5 2" xfId="34200"/>
    <cellStyle name="Currency 159 6" xfId="25295"/>
    <cellStyle name="Currency 16" xfId="8227"/>
    <cellStyle name="Currency 16 2" xfId="10177"/>
    <cellStyle name="Currency 16 2 2" xfId="14745"/>
    <cellStyle name="Currency 16 2 2 2" xfId="22278"/>
    <cellStyle name="Currency 16 2 2 2 2" xfId="32315"/>
    <cellStyle name="Currency 16 2 2 3" xfId="28806"/>
    <cellStyle name="Currency 16 2 3" xfId="21092"/>
    <cellStyle name="Currency 16 2 3 2" xfId="31138"/>
    <cellStyle name="Currency 16 2 4" xfId="26301"/>
    <cellStyle name="Currency 16 3" xfId="9508"/>
    <cellStyle name="Currency 16 3 2" xfId="14112"/>
    <cellStyle name="Currency 16 3 2 2" xfId="28173"/>
    <cellStyle name="Currency 16 3 3" xfId="21682"/>
    <cellStyle name="Currency 16 3 3 2" xfId="31722"/>
    <cellStyle name="Currency 16 3 4" xfId="25668"/>
    <cellStyle name="Currency 16 4" xfId="13100"/>
    <cellStyle name="Currency 16 4 2" xfId="27463"/>
    <cellStyle name="Currency 16 5" xfId="23907"/>
    <cellStyle name="Currency 16 5 2" xfId="33943"/>
    <cellStyle name="Currency 16 6" xfId="25296"/>
    <cellStyle name="Currency 160" xfId="8228"/>
    <cellStyle name="Currency 160 2" xfId="10454"/>
    <cellStyle name="Currency 160 2 2" xfId="15022"/>
    <cellStyle name="Currency 160 2 2 2" xfId="22555"/>
    <cellStyle name="Currency 160 2 2 2 2" xfId="32591"/>
    <cellStyle name="Currency 160 2 2 3" xfId="29083"/>
    <cellStyle name="Currency 160 2 3" xfId="21369"/>
    <cellStyle name="Currency 160 2 3 2" xfId="31414"/>
    <cellStyle name="Currency 160 2 4" xfId="26578"/>
    <cellStyle name="Currency 160 3" xfId="9785"/>
    <cellStyle name="Currency 160 3 2" xfId="14389"/>
    <cellStyle name="Currency 160 3 2 2" xfId="28450"/>
    <cellStyle name="Currency 160 3 3" xfId="21959"/>
    <cellStyle name="Currency 160 3 3 2" xfId="31998"/>
    <cellStyle name="Currency 160 3 4" xfId="25945"/>
    <cellStyle name="Currency 160 4" xfId="13101"/>
    <cellStyle name="Currency 160 4 2" xfId="27464"/>
    <cellStyle name="Currency 160 5" xfId="24166"/>
    <cellStyle name="Currency 160 5 2" xfId="34202"/>
    <cellStyle name="Currency 160 6" xfId="25297"/>
    <cellStyle name="Currency 161" xfId="8229"/>
    <cellStyle name="Currency 161 2" xfId="10311"/>
    <cellStyle name="Currency 161 2 2" xfId="14879"/>
    <cellStyle name="Currency 161 2 2 2" xfId="22412"/>
    <cellStyle name="Currency 161 2 2 2 2" xfId="32448"/>
    <cellStyle name="Currency 161 2 2 3" xfId="28940"/>
    <cellStyle name="Currency 161 2 3" xfId="21226"/>
    <cellStyle name="Currency 161 2 3 2" xfId="31271"/>
    <cellStyle name="Currency 161 2 4" xfId="26435"/>
    <cellStyle name="Currency 161 3" xfId="9642"/>
    <cellStyle name="Currency 161 3 2" xfId="14246"/>
    <cellStyle name="Currency 161 3 2 2" xfId="28307"/>
    <cellStyle name="Currency 161 3 3" xfId="21816"/>
    <cellStyle name="Currency 161 3 3 2" xfId="31855"/>
    <cellStyle name="Currency 161 3 4" xfId="25802"/>
    <cellStyle name="Currency 161 4" xfId="13102"/>
    <cellStyle name="Currency 161 4 2" xfId="27465"/>
    <cellStyle name="Currency 161 5" xfId="24022"/>
    <cellStyle name="Currency 161 5 2" xfId="34058"/>
    <cellStyle name="Currency 161 6" xfId="25298"/>
    <cellStyle name="Currency 162" xfId="8230"/>
    <cellStyle name="Currency 162 2" xfId="10456"/>
    <cellStyle name="Currency 162 2 2" xfId="15024"/>
    <cellStyle name="Currency 162 2 2 2" xfId="22557"/>
    <cellStyle name="Currency 162 2 2 2 2" xfId="32593"/>
    <cellStyle name="Currency 162 2 2 3" xfId="29085"/>
    <cellStyle name="Currency 162 2 3" xfId="21371"/>
    <cellStyle name="Currency 162 2 3 2" xfId="31416"/>
    <cellStyle name="Currency 162 2 4" xfId="26580"/>
    <cellStyle name="Currency 162 3" xfId="9787"/>
    <cellStyle name="Currency 162 3 2" xfId="14391"/>
    <cellStyle name="Currency 162 3 2 2" xfId="28452"/>
    <cellStyle name="Currency 162 3 3" xfId="21961"/>
    <cellStyle name="Currency 162 3 3 2" xfId="32000"/>
    <cellStyle name="Currency 162 3 4" xfId="25947"/>
    <cellStyle name="Currency 162 4" xfId="13103"/>
    <cellStyle name="Currency 162 4 2" xfId="27466"/>
    <cellStyle name="Currency 162 5" xfId="24168"/>
    <cellStyle name="Currency 162 5 2" xfId="34204"/>
    <cellStyle name="Currency 162 6" xfId="25299"/>
    <cellStyle name="Currency 163" xfId="8231"/>
    <cellStyle name="Currency 163 2" xfId="10458"/>
    <cellStyle name="Currency 163 2 2" xfId="15026"/>
    <cellStyle name="Currency 163 2 2 2" xfId="22559"/>
    <cellStyle name="Currency 163 2 2 2 2" xfId="32595"/>
    <cellStyle name="Currency 163 2 2 3" xfId="29087"/>
    <cellStyle name="Currency 163 2 3" xfId="21373"/>
    <cellStyle name="Currency 163 2 3 2" xfId="31418"/>
    <cellStyle name="Currency 163 2 4" xfId="26582"/>
    <cellStyle name="Currency 163 3" xfId="9789"/>
    <cellStyle name="Currency 163 3 2" xfId="14393"/>
    <cellStyle name="Currency 163 3 2 2" xfId="28454"/>
    <cellStyle name="Currency 163 3 3" xfId="21963"/>
    <cellStyle name="Currency 163 3 3 2" xfId="32002"/>
    <cellStyle name="Currency 163 3 4" xfId="25949"/>
    <cellStyle name="Currency 163 4" xfId="13104"/>
    <cellStyle name="Currency 163 4 2" xfId="27467"/>
    <cellStyle name="Currency 163 5" xfId="24170"/>
    <cellStyle name="Currency 163 5 2" xfId="34206"/>
    <cellStyle name="Currency 163 6" xfId="25300"/>
    <cellStyle name="Currency 164" xfId="8232"/>
    <cellStyle name="Currency 164 2" xfId="10460"/>
    <cellStyle name="Currency 164 2 2" xfId="15028"/>
    <cellStyle name="Currency 164 2 2 2" xfId="22561"/>
    <cellStyle name="Currency 164 2 2 2 2" xfId="32597"/>
    <cellStyle name="Currency 164 2 2 3" xfId="29089"/>
    <cellStyle name="Currency 164 2 3" xfId="21375"/>
    <cellStyle name="Currency 164 2 3 2" xfId="31420"/>
    <cellStyle name="Currency 164 2 4" xfId="26584"/>
    <cellStyle name="Currency 164 3" xfId="9791"/>
    <cellStyle name="Currency 164 3 2" xfId="14395"/>
    <cellStyle name="Currency 164 3 2 2" xfId="28456"/>
    <cellStyle name="Currency 164 3 3" xfId="21965"/>
    <cellStyle name="Currency 164 3 3 2" xfId="32004"/>
    <cellStyle name="Currency 164 3 4" xfId="25951"/>
    <cellStyle name="Currency 164 4" xfId="13105"/>
    <cellStyle name="Currency 164 4 2" xfId="27468"/>
    <cellStyle name="Currency 164 5" xfId="24172"/>
    <cellStyle name="Currency 164 5 2" xfId="34208"/>
    <cellStyle name="Currency 164 6" xfId="25301"/>
    <cellStyle name="Currency 165" xfId="8233"/>
    <cellStyle name="Currency 165 2" xfId="10462"/>
    <cellStyle name="Currency 165 2 2" xfId="15030"/>
    <cellStyle name="Currency 165 2 2 2" xfId="22563"/>
    <cellStyle name="Currency 165 2 2 2 2" xfId="32599"/>
    <cellStyle name="Currency 165 2 2 3" xfId="29091"/>
    <cellStyle name="Currency 165 2 3" xfId="21377"/>
    <cellStyle name="Currency 165 2 3 2" xfId="31422"/>
    <cellStyle name="Currency 165 2 4" xfId="26586"/>
    <cellStyle name="Currency 165 3" xfId="9793"/>
    <cellStyle name="Currency 165 3 2" xfId="14397"/>
    <cellStyle name="Currency 165 3 2 2" xfId="28458"/>
    <cellStyle name="Currency 165 3 3" xfId="21967"/>
    <cellStyle name="Currency 165 3 3 2" xfId="32006"/>
    <cellStyle name="Currency 165 3 4" xfId="25953"/>
    <cellStyle name="Currency 165 4" xfId="13106"/>
    <cellStyle name="Currency 165 4 2" xfId="27469"/>
    <cellStyle name="Currency 165 5" xfId="24174"/>
    <cellStyle name="Currency 165 5 2" xfId="34210"/>
    <cellStyle name="Currency 165 6" xfId="25302"/>
    <cellStyle name="Currency 166" xfId="8234"/>
    <cellStyle name="Currency 166 2" xfId="10464"/>
    <cellStyle name="Currency 166 2 2" xfId="15032"/>
    <cellStyle name="Currency 166 2 2 2" xfId="22565"/>
    <cellStyle name="Currency 166 2 2 2 2" xfId="32601"/>
    <cellStyle name="Currency 166 2 2 3" xfId="29093"/>
    <cellStyle name="Currency 166 2 3" xfId="21379"/>
    <cellStyle name="Currency 166 2 3 2" xfId="31424"/>
    <cellStyle name="Currency 166 2 4" xfId="26588"/>
    <cellStyle name="Currency 166 3" xfId="9795"/>
    <cellStyle name="Currency 166 3 2" xfId="14399"/>
    <cellStyle name="Currency 166 3 2 2" xfId="28460"/>
    <cellStyle name="Currency 166 3 3" xfId="21969"/>
    <cellStyle name="Currency 166 3 3 2" xfId="32008"/>
    <cellStyle name="Currency 166 3 4" xfId="25955"/>
    <cellStyle name="Currency 166 4" xfId="13107"/>
    <cellStyle name="Currency 166 4 2" xfId="27470"/>
    <cellStyle name="Currency 166 5" xfId="24176"/>
    <cellStyle name="Currency 166 5 2" xfId="34212"/>
    <cellStyle name="Currency 166 6" xfId="25303"/>
    <cellStyle name="Currency 167" xfId="8235"/>
    <cellStyle name="Currency 167 2" xfId="10466"/>
    <cellStyle name="Currency 167 2 2" xfId="15034"/>
    <cellStyle name="Currency 167 2 2 2" xfId="22567"/>
    <cellStyle name="Currency 167 2 2 2 2" xfId="32603"/>
    <cellStyle name="Currency 167 2 2 3" xfId="29095"/>
    <cellStyle name="Currency 167 2 3" xfId="21381"/>
    <cellStyle name="Currency 167 2 3 2" xfId="31426"/>
    <cellStyle name="Currency 167 2 4" xfId="26590"/>
    <cellStyle name="Currency 167 3" xfId="9797"/>
    <cellStyle name="Currency 167 3 2" xfId="14401"/>
    <cellStyle name="Currency 167 3 2 2" xfId="28462"/>
    <cellStyle name="Currency 167 3 3" xfId="21971"/>
    <cellStyle name="Currency 167 3 3 2" xfId="32010"/>
    <cellStyle name="Currency 167 3 4" xfId="25957"/>
    <cellStyle name="Currency 167 4" xfId="13108"/>
    <cellStyle name="Currency 167 4 2" xfId="27471"/>
    <cellStyle name="Currency 167 5" xfId="24178"/>
    <cellStyle name="Currency 167 5 2" xfId="34214"/>
    <cellStyle name="Currency 167 6" xfId="25304"/>
    <cellStyle name="Currency 168" xfId="8236"/>
    <cellStyle name="Currency 168 2" xfId="10468"/>
    <cellStyle name="Currency 168 2 2" xfId="15036"/>
    <cellStyle name="Currency 168 2 2 2" xfId="22569"/>
    <cellStyle name="Currency 168 2 2 2 2" xfId="32605"/>
    <cellStyle name="Currency 168 2 2 3" xfId="29097"/>
    <cellStyle name="Currency 168 2 3" xfId="21383"/>
    <cellStyle name="Currency 168 2 3 2" xfId="31428"/>
    <cellStyle name="Currency 168 2 4" xfId="26592"/>
    <cellStyle name="Currency 168 3" xfId="9799"/>
    <cellStyle name="Currency 168 3 2" xfId="14403"/>
    <cellStyle name="Currency 168 3 2 2" xfId="28464"/>
    <cellStyle name="Currency 168 3 3" xfId="21973"/>
    <cellStyle name="Currency 168 3 3 2" xfId="32012"/>
    <cellStyle name="Currency 168 3 4" xfId="25959"/>
    <cellStyle name="Currency 168 4" xfId="13109"/>
    <cellStyle name="Currency 168 4 2" xfId="27472"/>
    <cellStyle name="Currency 168 5" xfId="24180"/>
    <cellStyle name="Currency 168 5 2" xfId="34216"/>
    <cellStyle name="Currency 168 6" xfId="25305"/>
    <cellStyle name="Currency 169" xfId="8237"/>
    <cellStyle name="Currency 169 2" xfId="10470"/>
    <cellStyle name="Currency 169 2 2" xfId="15038"/>
    <cellStyle name="Currency 169 2 2 2" xfId="22571"/>
    <cellStyle name="Currency 169 2 2 2 2" xfId="32607"/>
    <cellStyle name="Currency 169 2 2 3" xfId="29099"/>
    <cellStyle name="Currency 169 2 3" xfId="21385"/>
    <cellStyle name="Currency 169 2 3 2" xfId="31430"/>
    <cellStyle name="Currency 169 2 4" xfId="26594"/>
    <cellStyle name="Currency 169 3" xfId="9801"/>
    <cellStyle name="Currency 169 3 2" xfId="14405"/>
    <cellStyle name="Currency 169 3 2 2" xfId="28466"/>
    <cellStyle name="Currency 169 3 3" xfId="21975"/>
    <cellStyle name="Currency 169 3 3 2" xfId="32014"/>
    <cellStyle name="Currency 169 3 4" xfId="25961"/>
    <cellStyle name="Currency 169 4" xfId="13110"/>
    <cellStyle name="Currency 169 4 2" xfId="27473"/>
    <cellStyle name="Currency 169 5" xfId="24182"/>
    <cellStyle name="Currency 169 5 2" xfId="34218"/>
    <cellStyle name="Currency 169 6" xfId="25306"/>
    <cellStyle name="Currency 17" xfId="8238"/>
    <cellStyle name="Currency 17 2" xfId="10179"/>
    <cellStyle name="Currency 17 2 2" xfId="14747"/>
    <cellStyle name="Currency 17 2 2 2" xfId="22280"/>
    <cellStyle name="Currency 17 2 2 2 2" xfId="32317"/>
    <cellStyle name="Currency 17 2 2 3" xfId="28808"/>
    <cellStyle name="Currency 17 2 3" xfId="21094"/>
    <cellStyle name="Currency 17 2 3 2" xfId="31140"/>
    <cellStyle name="Currency 17 2 4" xfId="26303"/>
    <cellStyle name="Currency 17 3" xfId="9510"/>
    <cellStyle name="Currency 17 3 2" xfId="14114"/>
    <cellStyle name="Currency 17 3 2 2" xfId="28175"/>
    <cellStyle name="Currency 17 3 3" xfId="21684"/>
    <cellStyle name="Currency 17 3 3 2" xfId="31724"/>
    <cellStyle name="Currency 17 3 4" xfId="25670"/>
    <cellStyle name="Currency 17 4" xfId="13111"/>
    <cellStyle name="Currency 17 4 2" xfId="27474"/>
    <cellStyle name="Currency 17 5" xfId="23909"/>
    <cellStyle name="Currency 17 5 2" xfId="33945"/>
    <cellStyle name="Currency 17 6" xfId="25307"/>
    <cellStyle name="Currency 170" xfId="8239"/>
    <cellStyle name="Currency 170 2" xfId="10472"/>
    <cellStyle name="Currency 170 2 2" xfId="15040"/>
    <cellStyle name="Currency 170 2 2 2" xfId="22573"/>
    <cellStyle name="Currency 170 2 2 2 2" xfId="32609"/>
    <cellStyle name="Currency 170 2 2 3" xfId="29101"/>
    <cellStyle name="Currency 170 2 3" xfId="21387"/>
    <cellStyle name="Currency 170 2 3 2" xfId="31432"/>
    <cellStyle name="Currency 170 2 4" xfId="26596"/>
    <cellStyle name="Currency 170 3" xfId="9803"/>
    <cellStyle name="Currency 170 3 2" xfId="14407"/>
    <cellStyle name="Currency 170 3 2 2" xfId="28468"/>
    <cellStyle name="Currency 170 3 3" xfId="21977"/>
    <cellStyle name="Currency 170 3 3 2" xfId="32016"/>
    <cellStyle name="Currency 170 3 4" xfId="25963"/>
    <cellStyle name="Currency 170 4" xfId="13112"/>
    <cellStyle name="Currency 170 4 2" xfId="27475"/>
    <cellStyle name="Currency 170 5" xfId="24184"/>
    <cellStyle name="Currency 170 5 2" xfId="34220"/>
    <cellStyle name="Currency 170 6" xfId="25308"/>
    <cellStyle name="Currency 171" xfId="8240"/>
    <cellStyle name="Currency 171 2" xfId="10474"/>
    <cellStyle name="Currency 171 2 2" xfId="15042"/>
    <cellStyle name="Currency 171 2 2 2" xfId="22575"/>
    <cellStyle name="Currency 171 2 2 2 2" xfId="32611"/>
    <cellStyle name="Currency 171 2 2 3" xfId="29103"/>
    <cellStyle name="Currency 171 2 3" xfId="21389"/>
    <cellStyle name="Currency 171 2 3 2" xfId="31434"/>
    <cellStyle name="Currency 171 2 4" xfId="26598"/>
    <cellStyle name="Currency 171 3" xfId="9805"/>
    <cellStyle name="Currency 171 3 2" xfId="14409"/>
    <cellStyle name="Currency 171 3 2 2" xfId="28470"/>
    <cellStyle name="Currency 171 3 3" xfId="21979"/>
    <cellStyle name="Currency 171 3 3 2" xfId="32018"/>
    <cellStyle name="Currency 171 3 4" xfId="25965"/>
    <cellStyle name="Currency 171 4" xfId="13113"/>
    <cellStyle name="Currency 171 4 2" xfId="27476"/>
    <cellStyle name="Currency 171 5" xfId="24186"/>
    <cellStyle name="Currency 171 5 2" xfId="34222"/>
    <cellStyle name="Currency 171 6" xfId="25309"/>
    <cellStyle name="Currency 172" xfId="8241"/>
    <cellStyle name="Currency 172 2" xfId="10476"/>
    <cellStyle name="Currency 172 2 2" xfId="15044"/>
    <cellStyle name="Currency 172 2 2 2" xfId="22577"/>
    <cellStyle name="Currency 172 2 2 2 2" xfId="32613"/>
    <cellStyle name="Currency 172 2 2 3" xfId="29105"/>
    <cellStyle name="Currency 172 2 3" xfId="21391"/>
    <cellStyle name="Currency 172 2 3 2" xfId="31436"/>
    <cellStyle name="Currency 172 2 4" xfId="26600"/>
    <cellStyle name="Currency 172 3" xfId="9807"/>
    <cellStyle name="Currency 172 3 2" xfId="14411"/>
    <cellStyle name="Currency 172 3 2 2" xfId="28472"/>
    <cellStyle name="Currency 172 3 3" xfId="21981"/>
    <cellStyle name="Currency 172 3 3 2" xfId="32020"/>
    <cellStyle name="Currency 172 3 4" xfId="25967"/>
    <cellStyle name="Currency 172 4" xfId="13114"/>
    <cellStyle name="Currency 172 4 2" xfId="27477"/>
    <cellStyle name="Currency 172 5" xfId="24188"/>
    <cellStyle name="Currency 172 5 2" xfId="34224"/>
    <cellStyle name="Currency 172 6" xfId="25310"/>
    <cellStyle name="Currency 173" xfId="8242"/>
    <cellStyle name="Currency 173 2" xfId="10478"/>
    <cellStyle name="Currency 173 2 2" xfId="15046"/>
    <cellStyle name="Currency 173 2 2 2" xfId="22579"/>
    <cellStyle name="Currency 173 2 2 2 2" xfId="32615"/>
    <cellStyle name="Currency 173 2 2 3" xfId="29107"/>
    <cellStyle name="Currency 173 2 3" xfId="21393"/>
    <cellStyle name="Currency 173 2 3 2" xfId="31438"/>
    <cellStyle name="Currency 173 2 4" xfId="26602"/>
    <cellStyle name="Currency 173 3" xfId="9809"/>
    <cellStyle name="Currency 173 3 2" xfId="14413"/>
    <cellStyle name="Currency 173 3 2 2" xfId="28474"/>
    <cellStyle name="Currency 173 3 3" xfId="21983"/>
    <cellStyle name="Currency 173 3 3 2" xfId="32022"/>
    <cellStyle name="Currency 173 3 4" xfId="25969"/>
    <cellStyle name="Currency 173 4" xfId="13115"/>
    <cellStyle name="Currency 173 4 2" xfId="27478"/>
    <cellStyle name="Currency 173 5" xfId="24190"/>
    <cellStyle name="Currency 173 5 2" xfId="34226"/>
    <cellStyle name="Currency 173 6" xfId="25311"/>
    <cellStyle name="Currency 174" xfId="8243"/>
    <cellStyle name="Currency 174 2" xfId="10480"/>
    <cellStyle name="Currency 174 2 2" xfId="15048"/>
    <cellStyle name="Currency 174 2 2 2" xfId="22581"/>
    <cellStyle name="Currency 174 2 2 2 2" xfId="32617"/>
    <cellStyle name="Currency 174 2 2 3" xfId="29109"/>
    <cellStyle name="Currency 174 2 3" xfId="21395"/>
    <cellStyle name="Currency 174 2 3 2" xfId="31440"/>
    <cellStyle name="Currency 174 2 4" xfId="26604"/>
    <cellStyle name="Currency 174 3" xfId="9811"/>
    <cellStyle name="Currency 174 3 2" xfId="14415"/>
    <cellStyle name="Currency 174 3 2 2" xfId="28476"/>
    <cellStyle name="Currency 174 3 3" xfId="21985"/>
    <cellStyle name="Currency 174 3 3 2" xfId="32024"/>
    <cellStyle name="Currency 174 3 4" xfId="25971"/>
    <cellStyle name="Currency 174 4" xfId="13116"/>
    <cellStyle name="Currency 174 4 2" xfId="27479"/>
    <cellStyle name="Currency 174 5" xfId="24192"/>
    <cellStyle name="Currency 174 5 2" xfId="34228"/>
    <cellStyle name="Currency 174 6" xfId="25312"/>
    <cellStyle name="Currency 175" xfId="8244"/>
    <cellStyle name="Currency 175 2" xfId="10482"/>
    <cellStyle name="Currency 175 2 2" xfId="15050"/>
    <cellStyle name="Currency 175 2 2 2" xfId="22583"/>
    <cellStyle name="Currency 175 2 2 2 2" xfId="32619"/>
    <cellStyle name="Currency 175 2 2 3" xfId="29111"/>
    <cellStyle name="Currency 175 2 3" xfId="21397"/>
    <cellStyle name="Currency 175 2 3 2" xfId="31442"/>
    <cellStyle name="Currency 175 2 4" xfId="26606"/>
    <cellStyle name="Currency 175 3" xfId="9813"/>
    <cellStyle name="Currency 175 3 2" xfId="14417"/>
    <cellStyle name="Currency 175 3 2 2" xfId="28478"/>
    <cellStyle name="Currency 175 3 3" xfId="21987"/>
    <cellStyle name="Currency 175 3 3 2" xfId="32026"/>
    <cellStyle name="Currency 175 3 4" xfId="25973"/>
    <cellStyle name="Currency 175 4" xfId="13117"/>
    <cellStyle name="Currency 175 4 2" xfId="27480"/>
    <cellStyle name="Currency 175 5" xfId="24194"/>
    <cellStyle name="Currency 175 5 2" xfId="34230"/>
    <cellStyle name="Currency 175 6" xfId="25313"/>
    <cellStyle name="Currency 176" xfId="8245"/>
    <cellStyle name="Currency 176 2" xfId="10484"/>
    <cellStyle name="Currency 176 2 2" xfId="15052"/>
    <cellStyle name="Currency 176 2 2 2" xfId="22585"/>
    <cellStyle name="Currency 176 2 2 2 2" xfId="32621"/>
    <cellStyle name="Currency 176 2 2 3" xfId="29113"/>
    <cellStyle name="Currency 176 2 3" xfId="21399"/>
    <cellStyle name="Currency 176 2 3 2" xfId="31444"/>
    <cellStyle name="Currency 176 2 4" xfId="26608"/>
    <cellStyle name="Currency 176 3" xfId="9815"/>
    <cellStyle name="Currency 176 3 2" xfId="14419"/>
    <cellStyle name="Currency 176 3 2 2" xfId="28480"/>
    <cellStyle name="Currency 176 3 3" xfId="21989"/>
    <cellStyle name="Currency 176 3 3 2" xfId="32028"/>
    <cellStyle name="Currency 176 3 4" xfId="25975"/>
    <cellStyle name="Currency 176 4" xfId="13118"/>
    <cellStyle name="Currency 176 4 2" xfId="27481"/>
    <cellStyle name="Currency 176 5" xfId="24196"/>
    <cellStyle name="Currency 176 5 2" xfId="34232"/>
    <cellStyle name="Currency 176 6" xfId="25314"/>
    <cellStyle name="Currency 177" xfId="8246"/>
    <cellStyle name="Currency 177 2" xfId="10486"/>
    <cellStyle name="Currency 177 2 2" xfId="15054"/>
    <cellStyle name="Currency 177 2 2 2" xfId="22587"/>
    <cellStyle name="Currency 177 2 2 2 2" xfId="32623"/>
    <cellStyle name="Currency 177 2 2 3" xfId="29115"/>
    <cellStyle name="Currency 177 2 3" xfId="21401"/>
    <cellStyle name="Currency 177 2 3 2" xfId="31446"/>
    <cellStyle name="Currency 177 2 4" xfId="26610"/>
    <cellStyle name="Currency 177 3" xfId="9817"/>
    <cellStyle name="Currency 177 3 2" xfId="14421"/>
    <cellStyle name="Currency 177 3 2 2" xfId="28482"/>
    <cellStyle name="Currency 177 3 3" xfId="21991"/>
    <cellStyle name="Currency 177 3 3 2" xfId="32030"/>
    <cellStyle name="Currency 177 3 4" xfId="25977"/>
    <cellStyle name="Currency 177 4" xfId="13119"/>
    <cellStyle name="Currency 177 4 2" xfId="27482"/>
    <cellStyle name="Currency 177 5" xfId="24198"/>
    <cellStyle name="Currency 177 5 2" xfId="34234"/>
    <cellStyle name="Currency 177 6" xfId="25315"/>
    <cellStyle name="Currency 178" xfId="8247"/>
    <cellStyle name="Currency 178 2" xfId="10488"/>
    <cellStyle name="Currency 178 2 2" xfId="15056"/>
    <cellStyle name="Currency 178 2 2 2" xfId="22589"/>
    <cellStyle name="Currency 178 2 2 2 2" xfId="32625"/>
    <cellStyle name="Currency 178 2 2 3" xfId="29117"/>
    <cellStyle name="Currency 178 2 3" xfId="21403"/>
    <cellStyle name="Currency 178 2 3 2" xfId="31448"/>
    <cellStyle name="Currency 178 2 4" xfId="26612"/>
    <cellStyle name="Currency 178 3" xfId="9819"/>
    <cellStyle name="Currency 178 3 2" xfId="14423"/>
    <cellStyle name="Currency 178 3 2 2" xfId="28484"/>
    <cellStyle name="Currency 178 3 3" xfId="21993"/>
    <cellStyle name="Currency 178 3 3 2" xfId="32032"/>
    <cellStyle name="Currency 178 3 4" xfId="25979"/>
    <cellStyle name="Currency 178 4" xfId="13120"/>
    <cellStyle name="Currency 178 4 2" xfId="27483"/>
    <cellStyle name="Currency 178 5" xfId="24200"/>
    <cellStyle name="Currency 178 5 2" xfId="34236"/>
    <cellStyle name="Currency 178 6" xfId="25316"/>
    <cellStyle name="Currency 179" xfId="8248"/>
    <cellStyle name="Currency 179 2" xfId="10490"/>
    <cellStyle name="Currency 179 2 2" xfId="15058"/>
    <cellStyle name="Currency 179 2 2 2" xfId="22591"/>
    <cellStyle name="Currency 179 2 2 2 2" xfId="32627"/>
    <cellStyle name="Currency 179 2 2 3" xfId="29119"/>
    <cellStyle name="Currency 179 2 3" xfId="21405"/>
    <cellStyle name="Currency 179 2 3 2" xfId="31450"/>
    <cellStyle name="Currency 179 2 4" xfId="26614"/>
    <cellStyle name="Currency 179 3" xfId="9821"/>
    <cellStyle name="Currency 179 3 2" xfId="14425"/>
    <cellStyle name="Currency 179 3 2 2" xfId="28486"/>
    <cellStyle name="Currency 179 3 3" xfId="21995"/>
    <cellStyle name="Currency 179 3 3 2" xfId="32034"/>
    <cellStyle name="Currency 179 3 4" xfId="25981"/>
    <cellStyle name="Currency 179 4" xfId="13121"/>
    <cellStyle name="Currency 179 4 2" xfId="27484"/>
    <cellStyle name="Currency 179 5" xfId="24202"/>
    <cellStyle name="Currency 179 5 2" xfId="34238"/>
    <cellStyle name="Currency 179 6" xfId="25317"/>
    <cellStyle name="Currency 18" xfId="8249"/>
    <cellStyle name="Currency 18 2" xfId="10181"/>
    <cellStyle name="Currency 18 2 2" xfId="14749"/>
    <cellStyle name="Currency 18 2 2 2" xfId="22282"/>
    <cellStyle name="Currency 18 2 2 2 2" xfId="32319"/>
    <cellStyle name="Currency 18 2 2 3" xfId="28810"/>
    <cellStyle name="Currency 18 2 3" xfId="21096"/>
    <cellStyle name="Currency 18 2 3 2" xfId="31142"/>
    <cellStyle name="Currency 18 2 4" xfId="26305"/>
    <cellStyle name="Currency 18 3" xfId="9512"/>
    <cellStyle name="Currency 18 3 2" xfId="14116"/>
    <cellStyle name="Currency 18 3 2 2" xfId="28177"/>
    <cellStyle name="Currency 18 3 3" xfId="21686"/>
    <cellStyle name="Currency 18 3 3 2" xfId="31726"/>
    <cellStyle name="Currency 18 3 4" xfId="25672"/>
    <cellStyle name="Currency 18 4" xfId="13122"/>
    <cellStyle name="Currency 18 4 2" xfId="27485"/>
    <cellStyle name="Currency 18 5" xfId="23911"/>
    <cellStyle name="Currency 18 5 2" xfId="33947"/>
    <cellStyle name="Currency 18 6" xfId="25318"/>
    <cellStyle name="Currency 180" xfId="8250"/>
    <cellStyle name="Currency 180 2" xfId="10492"/>
    <cellStyle name="Currency 180 2 2" xfId="15060"/>
    <cellStyle name="Currency 180 2 2 2" xfId="22593"/>
    <cellStyle name="Currency 180 2 2 2 2" xfId="32629"/>
    <cellStyle name="Currency 180 2 2 3" xfId="29121"/>
    <cellStyle name="Currency 180 2 3" xfId="21407"/>
    <cellStyle name="Currency 180 2 3 2" xfId="31452"/>
    <cellStyle name="Currency 180 2 4" xfId="26616"/>
    <cellStyle name="Currency 180 3" xfId="9823"/>
    <cellStyle name="Currency 180 3 2" xfId="14427"/>
    <cellStyle name="Currency 180 3 2 2" xfId="28488"/>
    <cellStyle name="Currency 180 3 3" xfId="21997"/>
    <cellStyle name="Currency 180 3 3 2" xfId="32036"/>
    <cellStyle name="Currency 180 3 4" xfId="25983"/>
    <cellStyle name="Currency 180 4" xfId="13123"/>
    <cellStyle name="Currency 180 4 2" xfId="27486"/>
    <cellStyle name="Currency 180 5" xfId="24204"/>
    <cellStyle name="Currency 180 5 2" xfId="34240"/>
    <cellStyle name="Currency 180 6" xfId="25319"/>
    <cellStyle name="Currency 181" xfId="8251"/>
    <cellStyle name="Currency 181 2" xfId="10494"/>
    <cellStyle name="Currency 181 2 2" xfId="15062"/>
    <cellStyle name="Currency 181 2 2 2" xfId="22595"/>
    <cellStyle name="Currency 181 2 2 2 2" xfId="32631"/>
    <cellStyle name="Currency 181 2 2 3" xfId="29123"/>
    <cellStyle name="Currency 181 2 3" xfId="21409"/>
    <cellStyle name="Currency 181 2 3 2" xfId="31454"/>
    <cellStyle name="Currency 181 2 4" xfId="26618"/>
    <cellStyle name="Currency 181 3" xfId="9825"/>
    <cellStyle name="Currency 181 3 2" xfId="14429"/>
    <cellStyle name="Currency 181 3 2 2" xfId="28490"/>
    <cellStyle name="Currency 181 3 3" xfId="21999"/>
    <cellStyle name="Currency 181 3 3 2" xfId="32038"/>
    <cellStyle name="Currency 181 3 4" xfId="25985"/>
    <cellStyle name="Currency 181 4" xfId="13124"/>
    <cellStyle name="Currency 181 4 2" xfId="27487"/>
    <cellStyle name="Currency 181 5" xfId="24206"/>
    <cellStyle name="Currency 181 5 2" xfId="34242"/>
    <cellStyle name="Currency 181 6" xfId="25320"/>
    <cellStyle name="Currency 182" xfId="8252"/>
    <cellStyle name="Currency 182 2" xfId="10496"/>
    <cellStyle name="Currency 182 2 2" xfId="15064"/>
    <cellStyle name="Currency 182 2 2 2" xfId="22597"/>
    <cellStyle name="Currency 182 2 2 2 2" xfId="32633"/>
    <cellStyle name="Currency 182 2 2 3" xfId="29125"/>
    <cellStyle name="Currency 182 2 3" xfId="21411"/>
    <cellStyle name="Currency 182 2 3 2" xfId="31456"/>
    <cellStyle name="Currency 182 2 4" xfId="26620"/>
    <cellStyle name="Currency 182 3" xfId="9827"/>
    <cellStyle name="Currency 182 3 2" xfId="14431"/>
    <cellStyle name="Currency 182 3 2 2" xfId="28492"/>
    <cellStyle name="Currency 182 3 3" xfId="22001"/>
    <cellStyle name="Currency 182 3 3 2" xfId="32040"/>
    <cellStyle name="Currency 182 3 4" xfId="25987"/>
    <cellStyle name="Currency 182 4" xfId="13125"/>
    <cellStyle name="Currency 182 4 2" xfId="27488"/>
    <cellStyle name="Currency 182 5" xfId="24208"/>
    <cellStyle name="Currency 182 5 2" xfId="34244"/>
    <cellStyle name="Currency 182 6" xfId="25321"/>
    <cellStyle name="Currency 183" xfId="8253"/>
    <cellStyle name="Currency 183 2" xfId="10498"/>
    <cellStyle name="Currency 183 2 2" xfId="15066"/>
    <cellStyle name="Currency 183 2 2 2" xfId="22599"/>
    <cellStyle name="Currency 183 2 2 2 2" xfId="32635"/>
    <cellStyle name="Currency 183 2 2 3" xfId="29127"/>
    <cellStyle name="Currency 183 2 3" xfId="21413"/>
    <cellStyle name="Currency 183 2 3 2" xfId="31458"/>
    <cellStyle name="Currency 183 2 4" xfId="26622"/>
    <cellStyle name="Currency 183 3" xfId="9829"/>
    <cellStyle name="Currency 183 3 2" xfId="14433"/>
    <cellStyle name="Currency 183 3 2 2" xfId="28494"/>
    <cellStyle name="Currency 183 3 3" xfId="22003"/>
    <cellStyle name="Currency 183 3 3 2" xfId="32042"/>
    <cellStyle name="Currency 183 3 4" xfId="25989"/>
    <cellStyle name="Currency 183 4" xfId="13126"/>
    <cellStyle name="Currency 183 4 2" xfId="27489"/>
    <cellStyle name="Currency 183 5" xfId="24210"/>
    <cellStyle name="Currency 183 5 2" xfId="34246"/>
    <cellStyle name="Currency 183 6" xfId="25322"/>
    <cellStyle name="Currency 184" xfId="8254"/>
    <cellStyle name="Currency 184 2" xfId="10500"/>
    <cellStyle name="Currency 184 2 2" xfId="15068"/>
    <cellStyle name="Currency 184 2 2 2" xfId="22601"/>
    <cellStyle name="Currency 184 2 2 2 2" xfId="32637"/>
    <cellStyle name="Currency 184 2 2 3" xfId="29129"/>
    <cellStyle name="Currency 184 2 3" xfId="21415"/>
    <cellStyle name="Currency 184 2 3 2" xfId="31460"/>
    <cellStyle name="Currency 184 2 4" xfId="26624"/>
    <cellStyle name="Currency 184 3" xfId="9831"/>
    <cellStyle name="Currency 184 3 2" xfId="14435"/>
    <cellStyle name="Currency 184 3 2 2" xfId="28496"/>
    <cellStyle name="Currency 184 3 3" xfId="22005"/>
    <cellStyle name="Currency 184 3 3 2" xfId="32044"/>
    <cellStyle name="Currency 184 3 4" xfId="25991"/>
    <cellStyle name="Currency 184 4" xfId="13127"/>
    <cellStyle name="Currency 184 4 2" xfId="27490"/>
    <cellStyle name="Currency 184 5" xfId="24212"/>
    <cellStyle name="Currency 184 5 2" xfId="34248"/>
    <cellStyle name="Currency 184 6" xfId="25323"/>
    <cellStyle name="Currency 185" xfId="8255"/>
    <cellStyle name="Currency 185 2" xfId="10502"/>
    <cellStyle name="Currency 185 2 2" xfId="15070"/>
    <cellStyle name="Currency 185 2 2 2" xfId="22603"/>
    <cellStyle name="Currency 185 2 2 2 2" xfId="32639"/>
    <cellStyle name="Currency 185 2 2 3" xfId="29131"/>
    <cellStyle name="Currency 185 2 3" xfId="21417"/>
    <cellStyle name="Currency 185 2 3 2" xfId="31462"/>
    <cellStyle name="Currency 185 2 4" xfId="26626"/>
    <cellStyle name="Currency 185 3" xfId="9833"/>
    <cellStyle name="Currency 185 3 2" xfId="14437"/>
    <cellStyle name="Currency 185 3 2 2" xfId="28498"/>
    <cellStyle name="Currency 185 3 3" xfId="22007"/>
    <cellStyle name="Currency 185 3 3 2" xfId="32046"/>
    <cellStyle name="Currency 185 3 4" xfId="25993"/>
    <cellStyle name="Currency 185 4" xfId="13128"/>
    <cellStyle name="Currency 185 4 2" xfId="27491"/>
    <cellStyle name="Currency 185 5" xfId="24214"/>
    <cellStyle name="Currency 185 5 2" xfId="34250"/>
    <cellStyle name="Currency 185 6" xfId="25324"/>
    <cellStyle name="Currency 186" xfId="8256"/>
    <cellStyle name="Currency 186 2" xfId="10504"/>
    <cellStyle name="Currency 186 2 2" xfId="15072"/>
    <cellStyle name="Currency 186 2 2 2" xfId="22605"/>
    <cellStyle name="Currency 186 2 2 2 2" xfId="32641"/>
    <cellStyle name="Currency 186 2 2 3" xfId="29133"/>
    <cellStyle name="Currency 186 2 3" xfId="21419"/>
    <cellStyle name="Currency 186 2 3 2" xfId="31464"/>
    <cellStyle name="Currency 186 2 4" xfId="26628"/>
    <cellStyle name="Currency 186 3" xfId="9835"/>
    <cellStyle name="Currency 186 3 2" xfId="14439"/>
    <cellStyle name="Currency 186 3 2 2" xfId="28500"/>
    <cellStyle name="Currency 186 3 3" xfId="22009"/>
    <cellStyle name="Currency 186 3 3 2" xfId="32048"/>
    <cellStyle name="Currency 186 3 4" xfId="25995"/>
    <cellStyle name="Currency 186 4" xfId="13129"/>
    <cellStyle name="Currency 186 4 2" xfId="27492"/>
    <cellStyle name="Currency 186 5" xfId="24216"/>
    <cellStyle name="Currency 186 5 2" xfId="34252"/>
    <cellStyle name="Currency 186 6" xfId="25325"/>
    <cellStyle name="Currency 187" xfId="8257"/>
    <cellStyle name="Currency 187 2" xfId="10506"/>
    <cellStyle name="Currency 187 2 2" xfId="15074"/>
    <cellStyle name="Currency 187 2 2 2" xfId="22607"/>
    <cellStyle name="Currency 187 2 2 2 2" xfId="32643"/>
    <cellStyle name="Currency 187 2 2 3" xfId="29135"/>
    <cellStyle name="Currency 187 2 3" xfId="21421"/>
    <cellStyle name="Currency 187 2 3 2" xfId="31466"/>
    <cellStyle name="Currency 187 2 4" xfId="26630"/>
    <cellStyle name="Currency 187 3" xfId="9837"/>
    <cellStyle name="Currency 187 3 2" xfId="14441"/>
    <cellStyle name="Currency 187 3 2 2" xfId="28502"/>
    <cellStyle name="Currency 187 3 3" xfId="22011"/>
    <cellStyle name="Currency 187 3 3 2" xfId="32050"/>
    <cellStyle name="Currency 187 3 4" xfId="25997"/>
    <cellStyle name="Currency 187 4" xfId="13130"/>
    <cellStyle name="Currency 187 4 2" xfId="27493"/>
    <cellStyle name="Currency 187 5" xfId="24218"/>
    <cellStyle name="Currency 187 5 2" xfId="34254"/>
    <cellStyle name="Currency 187 6" xfId="25326"/>
    <cellStyle name="Currency 188" xfId="8258"/>
    <cellStyle name="Currency 188 2" xfId="10508"/>
    <cellStyle name="Currency 188 2 2" xfId="15076"/>
    <cellStyle name="Currency 188 2 2 2" xfId="22609"/>
    <cellStyle name="Currency 188 2 2 2 2" xfId="32645"/>
    <cellStyle name="Currency 188 2 2 3" xfId="29137"/>
    <cellStyle name="Currency 188 2 3" xfId="21423"/>
    <cellStyle name="Currency 188 2 3 2" xfId="31468"/>
    <cellStyle name="Currency 188 2 4" xfId="26632"/>
    <cellStyle name="Currency 188 3" xfId="9839"/>
    <cellStyle name="Currency 188 3 2" xfId="14443"/>
    <cellStyle name="Currency 188 3 2 2" xfId="28504"/>
    <cellStyle name="Currency 188 3 3" xfId="22013"/>
    <cellStyle name="Currency 188 3 3 2" xfId="32052"/>
    <cellStyle name="Currency 188 3 4" xfId="25999"/>
    <cellStyle name="Currency 188 4" xfId="13131"/>
    <cellStyle name="Currency 188 4 2" xfId="27494"/>
    <cellStyle name="Currency 188 5" xfId="24220"/>
    <cellStyle name="Currency 188 5 2" xfId="34256"/>
    <cellStyle name="Currency 188 6" xfId="25327"/>
    <cellStyle name="Currency 189" xfId="8259"/>
    <cellStyle name="Currency 189 2" xfId="10510"/>
    <cellStyle name="Currency 189 2 2" xfId="15078"/>
    <cellStyle name="Currency 189 2 2 2" xfId="22611"/>
    <cellStyle name="Currency 189 2 2 2 2" xfId="32647"/>
    <cellStyle name="Currency 189 2 2 3" xfId="29139"/>
    <cellStyle name="Currency 189 2 3" xfId="21425"/>
    <cellStyle name="Currency 189 2 3 2" xfId="31470"/>
    <cellStyle name="Currency 189 2 4" xfId="26634"/>
    <cellStyle name="Currency 189 3" xfId="9841"/>
    <cellStyle name="Currency 189 3 2" xfId="14445"/>
    <cellStyle name="Currency 189 3 2 2" xfId="28506"/>
    <cellStyle name="Currency 189 3 3" xfId="22015"/>
    <cellStyle name="Currency 189 3 3 2" xfId="32054"/>
    <cellStyle name="Currency 189 3 4" xfId="26001"/>
    <cellStyle name="Currency 189 4" xfId="13132"/>
    <cellStyle name="Currency 189 4 2" xfId="27495"/>
    <cellStyle name="Currency 189 5" xfId="24222"/>
    <cellStyle name="Currency 189 5 2" xfId="34258"/>
    <cellStyle name="Currency 189 6" xfId="25328"/>
    <cellStyle name="Currency 19" xfId="8260"/>
    <cellStyle name="Currency 19 2" xfId="10183"/>
    <cellStyle name="Currency 19 2 2" xfId="14751"/>
    <cellStyle name="Currency 19 2 2 2" xfId="22284"/>
    <cellStyle name="Currency 19 2 2 2 2" xfId="32321"/>
    <cellStyle name="Currency 19 2 2 3" xfId="28812"/>
    <cellStyle name="Currency 19 2 3" xfId="21098"/>
    <cellStyle name="Currency 19 2 3 2" xfId="31144"/>
    <cellStyle name="Currency 19 2 4" xfId="26307"/>
    <cellStyle name="Currency 19 3" xfId="9514"/>
    <cellStyle name="Currency 19 3 2" xfId="14118"/>
    <cellStyle name="Currency 19 3 2 2" xfId="28179"/>
    <cellStyle name="Currency 19 3 3" xfId="21688"/>
    <cellStyle name="Currency 19 3 3 2" xfId="31728"/>
    <cellStyle name="Currency 19 3 4" xfId="25674"/>
    <cellStyle name="Currency 19 4" xfId="13133"/>
    <cellStyle name="Currency 19 4 2" xfId="27496"/>
    <cellStyle name="Currency 19 5" xfId="23913"/>
    <cellStyle name="Currency 19 5 2" xfId="33949"/>
    <cellStyle name="Currency 19 6" xfId="25329"/>
    <cellStyle name="Currency 190" xfId="8261"/>
    <cellStyle name="Currency 190 2" xfId="10512"/>
    <cellStyle name="Currency 190 2 2" xfId="15080"/>
    <cellStyle name="Currency 190 2 2 2" xfId="22613"/>
    <cellStyle name="Currency 190 2 2 2 2" xfId="32649"/>
    <cellStyle name="Currency 190 2 2 3" xfId="29141"/>
    <cellStyle name="Currency 190 2 3" xfId="21427"/>
    <cellStyle name="Currency 190 2 3 2" xfId="31472"/>
    <cellStyle name="Currency 190 2 4" xfId="26636"/>
    <cellStyle name="Currency 190 3" xfId="9843"/>
    <cellStyle name="Currency 190 3 2" xfId="14447"/>
    <cellStyle name="Currency 190 3 2 2" xfId="28508"/>
    <cellStyle name="Currency 190 3 3" xfId="22017"/>
    <cellStyle name="Currency 190 3 3 2" xfId="32056"/>
    <cellStyle name="Currency 190 3 4" xfId="26003"/>
    <cellStyle name="Currency 190 4" xfId="13134"/>
    <cellStyle name="Currency 190 4 2" xfId="27497"/>
    <cellStyle name="Currency 190 5" xfId="24224"/>
    <cellStyle name="Currency 190 5 2" xfId="34260"/>
    <cellStyle name="Currency 190 6" xfId="25330"/>
    <cellStyle name="Currency 191" xfId="8262"/>
    <cellStyle name="Currency 191 2" xfId="10514"/>
    <cellStyle name="Currency 191 2 2" xfId="15082"/>
    <cellStyle name="Currency 191 2 2 2" xfId="22615"/>
    <cellStyle name="Currency 191 2 2 2 2" xfId="32651"/>
    <cellStyle name="Currency 191 2 2 3" xfId="29143"/>
    <cellStyle name="Currency 191 2 3" xfId="21429"/>
    <cellStyle name="Currency 191 2 3 2" xfId="31474"/>
    <cellStyle name="Currency 191 2 4" xfId="26638"/>
    <cellStyle name="Currency 191 3" xfId="9845"/>
    <cellStyle name="Currency 191 3 2" xfId="14449"/>
    <cellStyle name="Currency 191 3 2 2" xfId="28510"/>
    <cellStyle name="Currency 191 3 3" xfId="22019"/>
    <cellStyle name="Currency 191 3 3 2" xfId="32058"/>
    <cellStyle name="Currency 191 3 4" xfId="26005"/>
    <cellStyle name="Currency 191 4" xfId="13135"/>
    <cellStyle name="Currency 191 4 2" xfId="27498"/>
    <cellStyle name="Currency 191 5" xfId="24226"/>
    <cellStyle name="Currency 191 5 2" xfId="34262"/>
    <cellStyle name="Currency 191 6" xfId="25331"/>
    <cellStyle name="Currency 192" xfId="8263"/>
    <cellStyle name="Currency 192 2" xfId="10516"/>
    <cellStyle name="Currency 192 2 2" xfId="15084"/>
    <cellStyle name="Currency 192 2 2 2" xfId="22617"/>
    <cellStyle name="Currency 192 2 2 2 2" xfId="32653"/>
    <cellStyle name="Currency 192 2 2 3" xfId="29145"/>
    <cellStyle name="Currency 192 2 3" xfId="21431"/>
    <cellStyle name="Currency 192 2 3 2" xfId="31476"/>
    <cellStyle name="Currency 192 2 4" xfId="26640"/>
    <cellStyle name="Currency 192 3" xfId="9847"/>
    <cellStyle name="Currency 192 3 2" xfId="14451"/>
    <cellStyle name="Currency 192 3 2 2" xfId="28512"/>
    <cellStyle name="Currency 192 3 3" xfId="22021"/>
    <cellStyle name="Currency 192 3 3 2" xfId="32060"/>
    <cellStyle name="Currency 192 3 4" xfId="26007"/>
    <cellStyle name="Currency 192 4" xfId="13136"/>
    <cellStyle name="Currency 192 4 2" xfId="27499"/>
    <cellStyle name="Currency 192 5" xfId="24228"/>
    <cellStyle name="Currency 192 5 2" xfId="34264"/>
    <cellStyle name="Currency 192 6" xfId="25332"/>
    <cellStyle name="Currency 193" xfId="8264"/>
    <cellStyle name="Currency 193 2" xfId="10518"/>
    <cellStyle name="Currency 193 2 2" xfId="15086"/>
    <cellStyle name="Currency 193 2 2 2" xfId="22619"/>
    <cellStyle name="Currency 193 2 2 2 2" xfId="32655"/>
    <cellStyle name="Currency 193 2 2 3" xfId="29147"/>
    <cellStyle name="Currency 193 2 3" xfId="21433"/>
    <cellStyle name="Currency 193 2 3 2" xfId="31478"/>
    <cellStyle name="Currency 193 2 4" xfId="26642"/>
    <cellStyle name="Currency 193 3" xfId="9849"/>
    <cellStyle name="Currency 193 3 2" xfId="14453"/>
    <cellStyle name="Currency 193 3 2 2" xfId="28514"/>
    <cellStyle name="Currency 193 3 3" xfId="22023"/>
    <cellStyle name="Currency 193 3 3 2" xfId="32062"/>
    <cellStyle name="Currency 193 3 4" xfId="26009"/>
    <cellStyle name="Currency 193 4" xfId="13137"/>
    <cellStyle name="Currency 193 4 2" xfId="27500"/>
    <cellStyle name="Currency 193 5" xfId="24230"/>
    <cellStyle name="Currency 193 5 2" xfId="34266"/>
    <cellStyle name="Currency 193 6" xfId="25333"/>
    <cellStyle name="Currency 194" xfId="8265"/>
    <cellStyle name="Currency 194 2" xfId="10520"/>
    <cellStyle name="Currency 194 2 2" xfId="15088"/>
    <cellStyle name="Currency 194 2 2 2" xfId="22621"/>
    <cellStyle name="Currency 194 2 2 2 2" xfId="32657"/>
    <cellStyle name="Currency 194 2 2 3" xfId="29149"/>
    <cellStyle name="Currency 194 2 3" xfId="21435"/>
    <cellStyle name="Currency 194 2 3 2" xfId="31480"/>
    <cellStyle name="Currency 194 2 4" xfId="26644"/>
    <cellStyle name="Currency 194 3" xfId="9851"/>
    <cellStyle name="Currency 194 3 2" xfId="14455"/>
    <cellStyle name="Currency 194 3 2 2" xfId="28516"/>
    <cellStyle name="Currency 194 3 3" xfId="22025"/>
    <cellStyle name="Currency 194 3 3 2" xfId="32064"/>
    <cellStyle name="Currency 194 3 4" xfId="26011"/>
    <cellStyle name="Currency 194 4" xfId="13138"/>
    <cellStyle name="Currency 194 4 2" xfId="27501"/>
    <cellStyle name="Currency 194 5" xfId="24232"/>
    <cellStyle name="Currency 194 5 2" xfId="34268"/>
    <cellStyle name="Currency 194 6" xfId="25334"/>
    <cellStyle name="Currency 195" xfId="8266"/>
    <cellStyle name="Currency 195 2" xfId="10522"/>
    <cellStyle name="Currency 195 2 2" xfId="15090"/>
    <cellStyle name="Currency 195 2 2 2" xfId="22623"/>
    <cellStyle name="Currency 195 2 2 2 2" xfId="32659"/>
    <cellStyle name="Currency 195 2 2 3" xfId="29151"/>
    <cellStyle name="Currency 195 2 3" xfId="21437"/>
    <cellStyle name="Currency 195 2 3 2" xfId="31482"/>
    <cellStyle name="Currency 195 2 4" xfId="26646"/>
    <cellStyle name="Currency 195 3" xfId="9853"/>
    <cellStyle name="Currency 195 3 2" xfId="14457"/>
    <cellStyle name="Currency 195 3 2 2" xfId="28518"/>
    <cellStyle name="Currency 195 3 3" xfId="22027"/>
    <cellStyle name="Currency 195 3 3 2" xfId="32066"/>
    <cellStyle name="Currency 195 3 4" xfId="26013"/>
    <cellStyle name="Currency 195 4" xfId="13139"/>
    <cellStyle name="Currency 195 4 2" xfId="27502"/>
    <cellStyle name="Currency 195 5" xfId="24234"/>
    <cellStyle name="Currency 195 5 2" xfId="34270"/>
    <cellStyle name="Currency 195 6" xfId="25335"/>
    <cellStyle name="Currency 196" xfId="8267"/>
    <cellStyle name="Currency 196 2" xfId="10524"/>
    <cellStyle name="Currency 196 2 2" xfId="15092"/>
    <cellStyle name="Currency 196 2 2 2" xfId="22625"/>
    <cellStyle name="Currency 196 2 2 2 2" xfId="32661"/>
    <cellStyle name="Currency 196 2 2 3" xfId="29153"/>
    <cellStyle name="Currency 196 2 3" xfId="21439"/>
    <cellStyle name="Currency 196 2 3 2" xfId="31484"/>
    <cellStyle name="Currency 196 2 4" xfId="26648"/>
    <cellStyle name="Currency 196 3" xfId="9855"/>
    <cellStyle name="Currency 196 3 2" xfId="14459"/>
    <cellStyle name="Currency 196 3 2 2" xfId="28520"/>
    <cellStyle name="Currency 196 3 3" xfId="22029"/>
    <cellStyle name="Currency 196 3 3 2" xfId="32068"/>
    <cellStyle name="Currency 196 3 4" xfId="26015"/>
    <cellStyle name="Currency 196 4" xfId="13140"/>
    <cellStyle name="Currency 196 4 2" xfId="27503"/>
    <cellStyle name="Currency 196 5" xfId="24236"/>
    <cellStyle name="Currency 196 5 2" xfId="34272"/>
    <cellStyle name="Currency 196 6" xfId="25336"/>
    <cellStyle name="Currency 197" xfId="8268"/>
    <cellStyle name="Currency 197 2" xfId="10528"/>
    <cellStyle name="Currency 197 2 2" xfId="15096"/>
    <cellStyle name="Currency 197 2 2 2" xfId="22629"/>
    <cellStyle name="Currency 197 2 2 2 2" xfId="32665"/>
    <cellStyle name="Currency 197 2 2 3" xfId="29157"/>
    <cellStyle name="Currency 197 2 3" xfId="21443"/>
    <cellStyle name="Currency 197 2 3 2" xfId="31488"/>
    <cellStyle name="Currency 197 2 4" xfId="26652"/>
    <cellStyle name="Currency 197 3" xfId="9859"/>
    <cellStyle name="Currency 197 3 2" xfId="14463"/>
    <cellStyle name="Currency 197 3 2 2" xfId="28524"/>
    <cellStyle name="Currency 197 3 3" xfId="22033"/>
    <cellStyle name="Currency 197 3 3 2" xfId="32072"/>
    <cellStyle name="Currency 197 3 4" xfId="26019"/>
    <cellStyle name="Currency 197 4" xfId="13141"/>
    <cellStyle name="Currency 197 4 2" xfId="27504"/>
    <cellStyle name="Currency 197 5" xfId="24240"/>
    <cellStyle name="Currency 197 5 2" xfId="34276"/>
    <cellStyle name="Currency 197 6" xfId="25337"/>
    <cellStyle name="Currency 198" xfId="8269"/>
    <cellStyle name="Currency 198 2" xfId="10530"/>
    <cellStyle name="Currency 198 2 2" xfId="15098"/>
    <cellStyle name="Currency 198 2 2 2" xfId="22631"/>
    <cellStyle name="Currency 198 2 2 2 2" xfId="32667"/>
    <cellStyle name="Currency 198 2 2 3" xfId="29159"/>
    <cellStyle name="Currency 198 2 3" xfId="21445"/>
    <cellStyle name="Currency 198 2 3 2" xfId="31490"/>
    <cellStyle name="Currency 198 2 4" xfId="26654"/>
    <cellStyle name="Currency 198 3" xfId="9861"/>
    <cellStyle name="Currency 198 3 2" xfId="14465"/>
    <cellStyle name="Currency 198 3 2 2" xfId="28526"/>
    <cellStyle name="Currency 198 3 3" xfId="22035"/>
    <cellStyle name="Currency 198 3 3 2" xfId="32074"/>
    <cellStyle name="Currency 198 3 4" xfId="26021"/>
    <cellStyle name="Currency 198 4" xfId="13142"/>
    <cellStyle name="Currency 198 4 2" xfId="27505"/>
    <cellStyle name="Currency 198 5" xfId="24242"/>
    <cellStyle name="Currency 198 5 2" xfId="34278"/>
    <cellStyle name="Currency 198 6" xfId="25338"/>
    <cellStyle name="Currency 199" xfId="8270"/>
    <cellStyle name="Currency 199 2" xfId="10532"/>
    <cellStyle name="Currency 199 2 2" xfId="15100"/>
    <cellStyle name="Currency 199 2 2 2" xfId="22633"/>
    <cellStyle name="Currency 199 2 2 2 2" xfId="32669"/>
    <cellStyle name="Currency 199 2 2 3" xfId="29161"/>
    <cellStyle name="Currency 199 2 3" xfId="21447"/>
    <cellStyle name="Currency 199 2 3 2" xfId="31492"/>
    <cellStyle name="Currency 199 2 4" xfId="26656"/>
    <cellStyle name="Currency 199 3" xfId="9863"/>
    <cellStyle name="Currency 199 3 2" xfId="14467"/>
    <cellStyle name="Currency 199 3 2 2" xfId="28528"/>
    <cellStyle name="Currency 199 3 3" xfId="22037"/>
    <cellStyle name="Currency 199 3 3 2" xfId="32076"/>
    <cellStyle name="Currency 199 3 4" xfId="26023"/>
    <cellStyle name="Currency 199 4" xfId="13143"/>
    <cellStyle name="Currency 199 4 2" xfId="27506"/>
    <cellStyle name="Currency 199 5" xfId="24244"/>
    <cellStyle name="Currency 199 5 2" xfId="34280"/>
    <cellStyle name="Currency 199 6" xfId="25339"/>
    <cellStyle name="Currency 2" xfId="2565"/>
    <cellStyle name="Currency 2 2" xfId="2566"/>
    <cellStyle name="Currency 2 2 2" xfId="6980"/>
    <cellStyle name="Currency 2 2 3" xfId="6981"/>
    <cellStyle name="Currency 2 2 4" xfId="15968"/>
    <cellStyle name="Currency 2 2 4 2" xfId="29623"/>
    <cellStyle name="Currency 2 3" xfId="9"/>
    <cellStyle name="Currency 2 3 2" xfId="10917"/>
    <cellStyle name="Currency 2 3 2 2" xfId="26978"/>
    <cellStyle name="Currency 2 3 3" xfId="24818"/>
    <cellStyle name="Currency 2 4" xfId="15969"/>
    <cellStyle name="Currency 2 4 2" xfId="29624"/>
    <cellStyle name="Currency 20" xfId="8271"/>
    <cellStyle name="Currency 20 2" xfId="10185"/>
    <cellStyle name="Currency 20 2 2" xfId="14753"/>
    <cellStyle name="Currency 20 2 2 2" xfId="22286"/>
    <cellStyle name="Currency 20 2 2 2 2" xfId="32323"/>
    <cellStyle name="Currency 20 2 2 3" xfId="28814"/>
    <cellStyle name="Currency 20 2 3" xfId="21100"/>
    <cellStyle name="Currency 20 2 3 2" xfId="31146"/>
    <cellStyle name="Currency 20 2 4" xfId="26309"/>
    <cellStyle name="Currency 20 3" xfId="9516"/>
    <cellStyle name="Currency 20 3 2" xfId="14120"/>
    <cellStyle name="Currency 20 3 2 2" xfId="28181"/>
    <cellStyle name="Currency 20 3 3" xfId="21690"/>
    <cellStyle name="Currency 20 3 3 2" xfId="31730"/>
    <cellStyle name="Currency 20 3 4" xfId="25676"/>
    <cellStyle name="Currency 20 4" xfId="13144"/>
    <cellStyle name="Currency 20 4 2" xfId="27507"/>
    <cellStyle name="Currency 20 5" xfId="23915"/>
    <cellStyle name="Currency 20 5 2" xfId="33951"/>
    <cellStyle name="Currency 20 6" xfId="25340"/>
    <cellStyle name="Currency 200" xfId="8272"/>
    <cellStyle name="Currency 200 2" xfId="10534"/>
    <cellStyle name="Currency 200 2 2" xfId="15102"/>
    <cellStyle name="Currency 200 2 2 2" xfId="22635"/>
    <cellStyle name="Currency 200 2 2 2 2" xfId="32671"/>
    <cellStyle name="Currency 200 2 2 3" xfId="29163"/>
    <cellStyle name="Currency 200 2 3" xfId="21449"/>
    <cellStyle name="Currency 200 2 3 2" xfId="31494"/>
    <cellStyle name="Currency 200 2 4" xfId="26658"/>
    <cellStyle name="Currency 200 3" xfId="9865"/>
    <cellStyle name="Currency 200 3 2" xfId="14469"/>
    <cellStyle name="Currency 200 3 2 2" xfId="28530"/>
    <cellStyle name="Currency 200 3 3" xfId="22039"/>
    <cellStyle name="Currency 200 3 3 2" xfId="32078"/>
    <cellStyle name="Currency 200 3 4" xfId="26025"/>
    <cellStyle name="Currency 200 4" xfId="13145"/>
    <cellStyle name="Currency 200 4 2" xfId="27508"/>
    <cellStyle name="Currency 200 5" xfId="24246"/>
    <cellStyle name="Currency 200 5 2" xfId="34282"/>
    <cellStyle name="Currency 200 6" xfId="25341"/>
    <cellStyle name="Currency 201" xfId="8273"/>
    <cellStyle name="Currency 201 2" xfId="10536"/>
    <cellStyle name="Currency 201 2 2" xfId="15104"/>
    <cellStyle name="Currency 201 2 2 2" xfId="22637"/>
    <cellStyle name="Currency 201 2 2 2 2" xfId="32673"/>
    <cellStyle name="Currency 201 2 2 3" xfId="29165"/>
    <cellStyle name="Currency 201 2 3" xfId="21451"/>
    <cellStyle name="Currency 201 2 3 2" xfId="31496"/>
    <cellStyle name="Currency 201 2 4" xfId="26660"/>
    <cellStyle name="Currency 201 3" xfId="9867"/>
    <cellStyle name="Currency 201 3 2" xfId="14471"/>
    <cellStyle name="Currency 201 3 2 2" xfId="28532"/>
    <cellStyle name="Currency 201 3 3" xfId="22041"/>
    <cellStyle name="Currency 201 3 3 2" xfId="32080"/>
    <cellStyle name="Currency 201 3 4" xfId="26027"/>
    <cellStyle name="Currency 201 4" xfId="13146"/>
    <cellStyle name="Currency 201 4 2" xfId="27509"/>
    <cellStyle name="Currency 201 5" xfId="24248"/>
    <cellStyle name="Currency 201 5 2" xfId="34284"/>
    <cellStyle name="Currency 201 6" xfId="25342"/>
    <cellStyle name="Currency 202" xfId="8274"/>
    <cellStyle name="Currency 202 2" xfId="10538"/>
    <cellStyle name="Currency 202 2 2" xfId="15106"/>
    <cellStyle name="Currency 202 2 2 2" xfId="22639"/>
    <cellStyle name="Currency 202 2 2 2 2" xfId="32675"/>
    <cellStyle name="Currency 202 2 2 3" xfId="29167"/>
    <cellStyle name="Currency 202 2 3" xfId="21453"/>
    <cellStyle name="Currency 202 2 3 2" xfId="31498"/>
    <cellStyle name="Currency 202 2 4" xfId="26662"/>
    <cellStyle name="Currency 202 3" xfId="9869"/>
    <cellStyle name="Currency 202 3 2" xfId="14473"/>
    <cellStyle name="Currency 202 3 2 2" xfId="28534"/>
    <cellStyle name="Currency 202 3 3" xfId="22043"/>
    <cellStyle name="Currency 202 3 3 2" xfId="32082"/>
    <cellStyle name="Currency 202 3 4" xfId="26029"/>
    <cellStyle name="Currency 202 4" xfId="13147"/>
    <cellStyle name="Currency 202 4 2" xfId="27510"/>
    <cellStyle name="Currency 202 5" xfId="24250"/>
    <cellStyle name="Currency 202 5 2" xfId="34286"/>
    <cellStyle name="Currency 202 6" xfId="25343"/>
    <cellStyle name="Currency 203" xfId="8275"/>
    <cellStyle name="Currency 203 2" xfId="10540"/>
    <cellStyle name="Currency 203 2 2" xfId="15108"/>
    <cellStyle name="Currency 203 2 2 2" xfId="22641"/>
    <cellStyle name="Currency 203 2 2 2 2" xfId="32677"/>
    <cellStyle name="Currency 203 2 2 3" xfId="29169"/>
    <cellStyle name="Currency 203 2 3" xfId="21455"/>
    <cellStyle name="Currency 203 2 3 2" xfId="31500"/>
    <cellStyle name="Currency 203 2 4" xfId="26664"/>
    <cellStyle name="Currency 203 3" xfId="9871"/>
    <cellStyle name="Currency 203 3 2" xfId="14475"/>
    <cellStyle name="Currency 203 3 2 2" xfId="28536"/>
    <cellStyle name="Currency 203 3 3" xfId="22045"/>
    <cellStyle name="Currency 203 3 3 2" xfId="32084"/>
    <cellStyle name="Currency 203 3 4" xfId="26031"/>
    <cellStyle name="Currency 203 4" xfId="13148"/>
    <cellStyle name="Currency 203 4 2" xfId="27511"/>
    <cellStyle name="Currency 203 5" xfId="24252"/>
    <cellStyle name="Currency 203 5 2" xfId="34288"/>
    <cellStyle name="Currency 203 6" xfId="25344"/>
    <cellStyle name="Currency 204" xfId="8276"/>
    <cellStyle name="Currency 204 2" xfId="10542"/>
    <cellStyle name="Currency 204 2 2" xfId="15110"/>
    <cellStyle name="Currency 204 2 2 2" xfId="22643"/>
    <cellStyle name="Currency 204 2 2 2 2" xfId="32679"/>
    <cellStyle name="Currency 204 2 2 3" xfId="29171"/>
    <cellStyle name="Currency 204 2 3" xfId="21457"/>
    <cellStyle name="Currency 204 2 3 2" xfId="31502"/>
    <cellStyle name="Currency 204 2 4" xfId="26666"/>
    <cellStyle name="Currency 204 3" xfId="9873"/>
    <cellStyle name="Currency 204 3 2" xfId="14477"/>
    <cellStyle name="Currency 204 3 2 2" xfId="28538"/>
    <cellStyle name="Currency 204 3 3" xfId="22047"/>
    <cellStyle name="Currency 204 3 3 2" xfId="32086"/>
    <cellStyle name="Currency 204 3 4" xfId="26033"/>
    <cellStyle name="Currency 204 4" xfId="13149"/>
    <cellStyle name="Currency 204 4 2" xfId="27512"/>
    <cellStyle name="Currency 204 5" xfId="24254"/>
    <cellStyle name="Currency 204 5 2" xfId="34290"/>
    <cellStyle name="Currency 204 6" xfId="25345"/>
    <cellStyle name="Currency 205" xfId="8277"/>
    <cellStyle name="Currency 205 2" xfId="10526"/>
    <cellStyle name="Currency 205 2 2" xfId="15094"/>
    <cellStyle name="Currency 205 2 2 2" xfId="22627"/>
    <cellStyle name="Currency 205 2 2 2 2" xfId="32663"/>
    <cellStyle name="Currency 205 2 2 3" xfId="29155"/>
    <cellStyle name="Currency 205 2 3" xfId="21441"/>
    <cellStyle name="Currency 205 2 3 2" xfId="31486"/>
    <cellStyle name="Currency 205 2 4" xfId="26650"/>
    <cellStyle name="Currency 205 3" xfId="9857"/>
    <cellStyle name="Currency 205 3 2" xfId="14461"/>
    <cellStyle name="Currency 205 3 2 2" xfId="28522"/>
    <cellStyle name="Currency 205 3 3" xfId="22031"/>
    <cellStyle name="Currency 205 3 3 2" xfId="32070"/>
    <cellStyle name="Currency 205 3 4" xfId="26017"/>
    <cellStyle name="Currency 205 4" xfId="13150"/>
    <cellStyle name="Currency 205 4 2" xfId="27513"/>
    <cellStyle name="Currency 205 5" xfId="24238"/>
    <cellStyle name="Currency 205 5 2" xfId="34274"/>
    <cellStyle name="Currency 205 6" xfId="25346"/>
    <cellStyle name="Currency 206" xfId="8278"/>
    <cellStyle name="Currency 206 2" xfId="10544"/>
    <cellStyle name="Currency 206 2 2" xfId="15112"/>
    <cellStyle name="Currency 206 2 2 2" xfId="22645"/>
    <cellStyle name="Currency 206 2 2 2 2" xfId="32681"/>
    <cellStyle name="Currency 206 2 2 3" xfId="29173"/>
    <cellStyle name="Currency 206 2 3" xfId="21459"/>
    <cellStyle name="Currency 206 2 3 2" xfId="31504"/>
    <cellStyle name="Currency 206 2 4" xfId="26668"/>
    <cellStyle name="Currency 206 3" xfId="9875"/>
    <cellStyle name="Currency 206 3 2" xfId="14479"/>
    <cellStyle name="Currency 206 3 2 2" xfId="28540"/>
    <cellStyle name="Currency 206 3 3" xfId="22049"/>
    <cellStyle name="Currency 206 3 3 2" xfId="32088"/>
    <cellStyle name="Currency 206 3 4" xfId="26035"/>
    <cellStyle name="Currency 206 4" xfId="13151"/>
    <cellStyle name="Currency 206 4 2" xfId="27514"/>
    <cellStyle name="Currency 206 5" xfId="24256"/>
    <cellStyle name="Currency 206 5 2" xfId="34292"/>
    <cellStyle name="Currency 206 6" xfId="25347"/>
    <cellStyle name="Currency 207" xfId="8279"/>
    <cellStyle name="Currency 207 2" xfId="10546"/>
    <cellStyle name="Currency 207 2 2" xfId="15114"/>
    <cellStyle name="Currency 207 2 2 2" xfId="22647"/>
    <cellStyle name="Currency 207 2 2 2 2" xfId="32683"/>
    <cellStyle name="Currency 207 2 2 3" xfId="29175"/>
    <cellStyle name="Currency 207 2 3" xfId="21461"/>
    <cellStyle name="Currency 207 2 3 2" xfId="31506"/>
    <cellStyle name="Currency 207 2 4" xfId="26670"/>
    <cellStyle name="Currency 207 3" xfId="9877"/>
    <cellStyle name="Currency 207 3 2" xfId="14481"/>
    <cellStyle name="Currency 207 3 2 2" xfId="28542"/>
    <cellStyle name="Currency 207 3 3" xfId="22051"/>
    <cellStyle name="Currency 207 3 3 2" xfId="32090"/>
    <cellStyle name="Currency 207 3 4" xfId="26037"/>
    <cellStyle name="Currency 207 4" xfId="13152"/>
    <cellStyle name="Currency 207 4 2" xfId="27515"/>
    <cellStyle name="Currency 207 5" xfId="24258"/>
    <cellStyle name="Currency 207 5 2" xfId="34294"/>
    <cellStyle name="Currency 207 6" xfId="25348"/>
    <cellStyle name="Currency 208" xfId="8280"/>
    <cellStyle name="Currency 208 2" xfId="10548"/>
    <cellStyle name="Currency 208 2 2" xfId="15116"/>
    <cellStyle name="Currency 208 2 2 2" xfId="22649"/>
    <cellStyle name="Currency 208 2 2 2 2" xfId="32685"/>
    <cellStyle name="Currency 208 2 2 3" xfId="29177"/>
    <cellStyle name="Currency 208 2 3" xfId="21463"/>
    <cellStyle name="Currency 208 2 3 2" xfId="31508"/>
    <cellStyle name="Currency 208 2 4" xfId="26672"/>
    <cellStyle name="Currency 208 3" xfId="9879"/>
    <cellStyle name="Currency 208 3 2" xfId="14483"/>
    <cellStyle name="Currency 208 3 2 2" xfId="28544"/>
    <cellStyle name="Currency 208 3 3" xfId="22053"/>
    <cellStyle name="Currency 208 3 3 2" xfId="32092"/>
    <cellStyle name="Currency 208 3 4" xfId="26039"/>
    <cellStyle name="Currency 208 4" xfId="13153"/>
    <cellStyle name="Currency 208 4 2" xfId="27516"/>
    <cellStyle name="Currency 208 5" xfId="24260"/>
    <cellStyle name="Currency 208 5 2" xfId="34296"/>
    <cellStyle name="Currency 208 6" xfId="25349"/>
    <cellStyle name="Currency 209" xfId="8281"/>
    <cellStyle name="Currency 209 2" xfId="10550"/>
    <cellStyle name="Currency 209 2 2" xfId="15118"/>
    <cellStyle name="Currency 209 2 2 2" xfId="22651"/>
    <cellStyle name="Currency 209 2 2 2 2" xfId="32687"/>
    <cellStyle name="Currency 209 2 2 3" xfId="29179"/>
    <cellStyle name="Currency 209 2 3" xfId="21465"/>
    <cellStyle name="Currency 209 2 3 2" xfId="31510"/>
    <cellStyle name="Currency 209 2 4" xfId="26674"/>
    <cellStyle name="Currency 209 3" xfId="9881"/>
    <cellStyle name="Currency 209 3 2" xfId="14485"/>
    <cellStyle name="Currency 209 3 2 2" xfId="28546"/>
    <cellStyle name="Currency 209 3 3" xfId="22055"/>
    <cellStyle name="Currency 209 3 3 2" xfId="32094"/>
    <cellStyle name="Currency 209 3 4" xfId="26041"/>
    <cellStyle name="Currency 209 4" xfId="13154"/>
    <cellStyle name="Currency 209 4 2" xfId="27517"/>
    <cellStyle name="Currency 209 5" xfId="24262"/>
    <cellStyle name="Currency 209 5 2" xfId="34298"/>
    <cellStyle name="Currency 209 6" xfId="25350"/>
    <cellStyle name="Currency 21" xfId="8282"/>
    <cellStyle name="Currency 21 2" xfId="10187"/>
    <cellStyle name="Currency 21 2 2" xfId="14755"/>
    <cellStyle name="Currency 21 2 2 2" xfId="22288"/>
    <cellStyle name="Currency 21 2 2 2 2" xfId="32325"/>
    <cellStyle name="Currency 21 2 2 3" xfId="28816"/>
    <cellStyle name="Currency 21 2 3" xfId="21102"/>
    <cellStyle name="Currency 21 2 3 2" xfId="31148"/>
    <cellStyle name="Currency 21 2 4" xfId="26311"/>
    <cellStyle name="Currency 21 3" xfId="9518"/>
    <cellStyle name="Currency 21 3 2" xfId="14122"/>
    <cellStyle name="Currency 21 3 2 2" xfId="28183"/>
    <cellStyle name="Currency 21 3 3" xfId="21692"/>
    <cellStyle name="Currency 21 3 3 2" xfId="31732"/>
    <cellStyle name="Currency 21 3 4" xfId="25678"/>
    <cellStyle name="Currency 21 4" xfId="13155"/>
    <cellStyle name="Currency 21 4 2" xfId="27518"/>
    <cellStyle name="Currency 21 5" xfId="23917"/>
    <cellStyle name="Currency 21 5 2" xfId="33953"/>
    <cellStyle name="Currency 21 6" xfId="25351"/>
    <cellStyle name="Currency 210" xfId="8283"/>
    <cellStyle name="Currency 210 2" xfId="10552"/>
    <cellStyle name="Currency 210 2 2" xfId="15120"/>
    <cellStyle name="Currency 210 2 2 2" xfId="22653"/>
    <cellStyle name="Currency 210 2 2 2 2" xfId="32689"/>
    <cellStyle name="Currency 210 2 2 3" xfId="29181"/>
    <cellStyle name="Currency 210 2 3" xfId="21467"/>
    <cellStyle name="Currency 210 2 3 2" xfId="31512"/>
    <cellStyle name="Currency 210 2 4" xfId="26676"/>
    <cellStyle name="Currency 210 3" xfId="9883"/>
    <cellStyle name="Currency 210 3 2" xfId="14487"/>
    <cellStyle name="Currency 210 3 2 2" xfId="28548"/>
    <cellStyle name="Currency 210 3 3" xfId="22057"/>
    <cellStyle name="Currency 210 3 3 2" xfId="32096"/>
    <cellStyle name="Currency 210 3 4" xfId="26043"/>
    <cellStyle name="Currency 210 4" xfId="13156"/>
    <cellStyle name="Currency 210 4 2" xfId="27519"/>
    <cellStyle name="Currency 210 5" xfId="24264"/>
    <cellStyle name="Currency 210 5 2" xfId="34300"/>
    <cellStyle name="Currency 210 6" xfId="25352"/>
    <cellStyle name="Currency 211" xfId="8284"/>
    <cellStyle name="Currency 211 2" xfId="10554"/>
    <cellStyle name="Currency 211 2 2" xfId="15122"/>
    <cellStyle name="Currency 211 2 2 2" xfId="22655"/>
    <cellStyle name="Currency 211 2 2 2 2" xfId="32691"/>
    <cellStyle name="Currency 211 2 2 3" xfId="29183"/>
    <cellStyle name="Currency 211 2 3" xfId="21469"/>
    <cellStyle name="Currency 211 2 3 2" xfId="31514"/>
    <cellStyle name="Currency 211 2 4" xfId="26678"/>
    <cellStyle name="Currency 211 3" xfId="9885"/>
    <cellStyle name="Currency 211 3 2" xfId="14489"/>
    <cellStyle name="Currency 211 3 2 2" xfId="28550"/>
    <cellStyle name="Currency 211 3 3" xfId="22059"/>
    <cellStyle name="Currency 211 3 3 2" xfId="32098"/>
    <cellStyle name="Currency 211 3 4" xfId="26045"/>
    <cellStyle name="Currency 211 4" xfId="13157"/>
    <cellStyle name="Currency 211 4 2" xfId="27520"/>
    <cellStyle name="Currency 211 5" xfId="24266"/>
    <cellStyle name="Currency 211 5 2" xfId="34302"/>
    <cellStyle name="Currency 211 6" xfId="25353"/>
    <cellStyle name="Currency 212" xfId="8285"/>
    <cellStyle name="Currency 212 2" xfId="10556"/>
    <cellStyle name="Currency 212 2 2" xfId="15124"/>
    <cellStyle name="Currency 212 2 2 2" xfId="22657"/>
    <cellStyle name="Currency 212 2 2 2 2" xfId="32693"/>
    <cellStyle name="Currency 212 2 2 3" xfId="29185"/>
    <cellStyle name="Currency 212 2 3" xfId="21471"/>
    <cellStyle name="Currency 212 2 3 2" xfId="31516"/>
    <cellStyle name="Currency 212 2 4" xfId="26680"/>
    <cellStyle name="Currency 212 3" xfId="9887"/>
    <cellStyle name="Currency 212 3 2" xfId="14491"/>
    <cellStyle name="Currency 212 3 2 2" xfId="28552"/>
    <cellStyle name="Currency 212 3 3" xfId="22061"/>
    <cellStyle name="Currency 212 3 3 2" xfId="32100"/>
    <cellStyle name="Currency 212 3 4" xfId="26047"/>
    <cellStyle name="Currency 212 4" xfId="13158"/>
    <cellStyle name="Currency 212 4 2" xfId="27521"/>
    <cellStyle name="Currency 212 5" xfId="24268"/>
    <cellStyle name="Currency 212 5 2" xfId="34304"/>
    <cellStyle name="Currency 212 6" xfId="25354"/>
    <cellStyle name="Currency 213" xfId="8286"/>
    <cellStyle name="Currency 213 2" xfId="10558"/>
    <cellStyle name="Currency 213 2 2" xfId="15126"/>
    <cellStyle name="Currency 213 2 2 2" xfId="22659"/>
    <cellStyle name="Currency 213 2 2 2 2" xfId="32695"/>
    <cellStyle name="Currency 213 2 2 3" xfId="29187"/>
    <cellStyle name="Currency 213 2 3" xfId="21473"/>
    <cellStyle name="Currency 213 2 3 2" xfId="31518"/>
    <cellStyle name="Currency 213 2 4" xfId="26682"/>
    <cellStyle name="Currency 213 3" xfId="9889"/>
    <cellStyle name="Currency 213 3 2" xfId="14493"/>
    <cellStyle name="Currency 213 3 2 2" xfId="28554"/>
    <cellStyle name="Currency 213 3 3" xfId="22063"/>
    <cellStyle name="Currency 213 3 3 2" xfId="32102"/>
    <cellStyle name="Currency 213 3 4" xfId="26049"/>
    <cellStyle name="Currency 213 4" xfId="13159"/>
    <cellStyle name="Currency 213 4 2" xfId="27522"/>
    <cellStyle name="Currency 213 5" xfId="24270"/>
    <cellStyle name="Currency 213 5 2" xfId="34306"/>
    <cellStyle name="Currency 213 6" xfId="25355"/>
    <cellStyle name="Currency 214" xfId="8287"/>
    <cellStyle name="Currency 214 2" xfId="10560"/>
    <cellStyle name="Currency 214 2 2" xfId="15128"/>
    <cellStyle name="Currency 214 2 2 2" xfId="22661"/>
    <cellStyle name="Currency 214 2 2 2 2" xfId="32697"/>
    <cellStyle name="Currency 214 2 2 3" xfId="29189"/>
    <cellStyle name="Currency 214 2 3" xfId="21475"/>
    <cellStyle name="Currency 214 2 3 2" xfId="31520"/>
    <cellStyle name="Currency 214 2 4" xfId="26684"/>
    <cellStyle name="Currency 214 3" xfId="9891"/>
    <cellStyle name="Currency 214 3 2" xfId="14495"/>
    <cellStyle name="Currency 214 3 2 2" xfId="28556"/>
    <cellStyle name="Currency 214 3 3" xfId="22065"/>
    <cellStyle name="Currency 214 3 3 2" xfId="32104"/>
    <cellStyle name="Currency 214 3 4" xfId="26051"/>
    <cellStyle name="Currency 214 4" xfId="13160"/>
    <cellStyle name="Currency 214 4 2" xfId="27523"/>
    <cellStyle name="Currency 214 5" xfId="24272"/>
    <cellStyle name="Currency 214 5 2" xfId="34308"/>
    <cellStyle name="Currency 214 6" xfId="25356"/>
    <cellStyle name="Currency 215" xfId="8288"/>
    <cellStyle name="Currency 215 2" xfId="10313"/>
    <cellStyle name="Currency 215 2 2" xfId="14881"/>
    <cellStyle name="Currency 215 2 2 2" xfId="22414"/>
    <cellStyle name="Currency 215 2 2 2 2" xfId="32450"/>
    <cellStyle name="Currency 215 2 2 3" xfId="28942"/>
    <cellStyle name="Currency 215 2 3" xfId="21228"/>
    <cellStyle name="Currency 215 2 3 2" xfId="31273"/>
    <cellStyle name="Currency 215 2 4" xfId="26437"/>
    <cellStyle name="Currency 215 3" xfId="9644"/>
    <cellStyle name="Currency 215 3 2" xfId="14248"/>
    <cellStyle name="Currency 215 3 2 2" xfId="28309"/>
    <cellStyle name="Currency 215 3 3" xfId="21818"/>
    <cellStyle name="Currency 215 3 3 2" xfId="31857"/>
    <cellStyle name="Currency 215 3 4" xfId="25804"/>
    <cellStyle name="Currency 215 4" xfId="13161"/>
    <cellStyle name="Currency 215 4 2" xfId="27524"/>
    <cellStyle name="Currency 215 5" xfId="24024"/>
    <cellStyle name="Currency 215 5 2" xfId="34060"/>
    <cellStyle name="Currency 215 6" xfId="25357"/>
    <cellStyle name="Currency 216" xfId="8289"/>
    <cellStyle name="Currency 216 2" xfId="10562"/>
    <cellStyle name="Currency 216 2 2" xfId="15130"/>
    <cellStyle name="Currency 216 2 2 2" xfId="22663"/>
    <cellStyle name="Currency 216 2 2 2 2" xfId="32699"/>
    <cellStyle name="Currency 216 2 2 3" xfId="29191"/>
    <cellStyle name="Currency 216 2 3" xfId="21477"/>
    <cellStyle name="Currency 216 2 3 2" xfId="31522"/>
    <cellStyle name="Currency 216 2 4" xfId="26686"/>
    <cellStyle name="Currency 216 3" xfId="9893"/>
    <cellStyle name="Currency 216 3 2" xfId="14497"/>
    <cellStyle name="Currency 216 3 2 2" xfId="28558"/>
    <cellStyle name="Currency 216 3 3" xfId="22067"/>
    <cellStyle name="Currency 216 3 3 2" xfId="32106"/>
    <cellStyle name="Currency 216 3 4" xfId="26053"/>
    <cellStyle name="Currency 216 4" xfId="13162"/>
    <cellStyle name="Currency 216 4 2" xfId="27525"/>
    <cellStyle name="Currency 216 5" xfId="24274"/>
    <cellStyle name="Currency 216 5 2" xfId="34310"/>
    <cellStyle name="Currency 216 6" xfId="25358"/>
    <cellStyle name="Currency 217" xfId="8290"/>
    <cellStyle name="Currency 217 2" xfId="10564"/>
    <cellStyle name="Currency 217 2 2" xfId="15132"/>
    <cellStyle name="Currency 217 2 2 2" xfId="22665"/>
    <cellStyle name="Currency 217 2 2 2 2" xfId="32701"/>
    <cellStyle name="Currency 217 2 2 3" xfId="29193"/>
    <cellStyle name="Currency 217 2 3" xfId="21479"/>
    <cellStyle name="Currency 217 2 3 2" xfId="31524"/>
    <cellStyle name="Currency 217 2 4" xfId="26688"/>
    <cellStyle name="Currency 217 3" xfId="9895"/>
    <cellStyle name="Currency 217 3 2" xfId="14499"/>
    <cellStyle name="Currency 217 3 2 2" xfId="28560"/>
    <cellStyle name="Currency 217 3 3" xfId="22069"/>
    <cellStyle name="Currency 217 3 3 2" xfId="32108"/>
    <cellStyle name="Currency 217 3 4" xfId="26055"/>
    <cellStyle name="Currency 217 4" xfId="13163"/>
    <cellStyle name="Currency 217 4 2" xfId="27526"/>
    <cellStyle name="Currency 217 5" xfId="24276"/>
    <cellStyle name="Currency 217 5 2" xfId="34312"/>
    <cellStyle name="Currency 217 6" xfId="25359"/>
    <cellStyle name="Currency 218" xfId="8291"/>
    <cellStyle name="Currency 218 2" xfId="10566"/>
    <cellStyle name="Currency 218 2 2" xfId="15134"/>
    <cellStyle name="Currency 218 2 2 2" xfId="22667"/>
    <cellStyle name="Currency 218 2 2 2 2" xfId="32703"/>
    <cellStyle name="Currency 218 2 2 3" xfId="29195"/>
    <cellStyle name="Currency 218 2 3" xfId="21481"/>
    <cellStyle name="Currency 218 2 3 2" xfId="31526"/>
    <cellStyle name="Currency 218 2 4" xfId="26690"/>
    <cellStyle name="Currency 218 3" xfId="9897"/>
    <cellStyle name="Currency 218 3 2" xfId="14501"/>
    <cellStyle name="Currency 218 3 2 2" xfId="28562"/>
    <cellStyle name="Currency 218 3 3" xfId="22071"/>
    <cellStyle name="Currency 218 3 3 2" xfId="32110"/>
    <cellStyle name="Currency 218 3 4" xfId="26057"/>
    <cellStyle name="Currency 218 4" xfId="13164"/>
    <cellStyle name="Currency 218 4 2" xfId="27527"/>
    <cellStyle name="Currency 218 5" xfId="24278"/>
    <cellStyle name="Currency 218 5 2" xfId="34314"/>
    <cellStyle name="Currency 218 6" xfId="25360"/>
    <cellStyle name="Currency 219" xfId="8292"/>
    <cellStyle name="Currency 219 2" xfId="10568"/>
    <cellStyle name="Currency 219 2 2" xfId="15136"/>
    <cellStyle name="Currency 219 2 2 2" xfId="22669"/>
    <cellStyle name="Currency 219 2 2 2 2" xfId="32705"/>
    <cellStyle name="Currency 219 2 2 3" xfId="29197"/>
    <cellStyle name="Currency 219 2 3" xfId="21483"/>
    <cellStyle name="Currency 219 2 3 2" xfId="31528"/>
    <cellStyle name="Currency 219 2 4" xfId="26692"/>
    <cellStyle name="Currency 219 3" xfId="9899"/>
    <cellStyle name="Currency 219 3 2" xfId="14503"/>
    <cellStyle name="Currency 219 3 2 2" xfId="28564"/>
    <cellStyle name="Currency 219 3 3" xfId="22073"/>
    <cellStyle name="Currency 219 3 3 2" xfId="32112"/>
    <cellStyle name="Currency 219 3 4" xfId="26059"/>
    <cellStyle name="Currency 219 4" xfId="13165"/>
    <cellStyle name="Currency 219 4 2" xfId="27528"/>
    <cellStyle name="Currency 219 5" xfId="24280"/>
    <cellStyle name="Currency 219 5 2" xfId="34316"/>
    <cellStyle name="Currency 219 6" xfId="25361"/>
    <cellStyle name="Currency 22" xfId="8293"/>
    <cellStyle name="Currency 22 2" xfId="10165"/>
    <cellStyle name="Currency 22 2 2" xfId="14733"/>
    <cellStyle name="Currency 22 2 2 2" xfId="22266"/>
    <cellStyle name="Currency 22 2 2 2 2" xfId="32303"/>
    <cellStyle name="Currency 22 2 2 3" xfId="28794"/>
    <cellStyle name="Currency 22 2 3" xfId="21080"/>
    <cellStyle name="Currency 22 2 3 2" xfId="31126"/>
    <cellStyle name="Currency 22 2 4" xfId="26289"/>
    <cellStyle name="Currency 22 3" xfId="9492"/>
    <cellStyle name="Currency 22 3 2" xfId="14100"/>
    <cellStyle name="Currency 22 3 2 2" xfId="28161"/>
    <cellStyle name="Currency 22 3 3" xfId="21670"/>
    <cellStyle name="Currency 22 3 3 2" xfId="31710"/>
    <cellStyle name="Currency 22 3 4" xfId="25656"/>
    <cellStyle name="Currency 22 4" xfId="13166"/>
    <cellStyle name="Currency 22 4 2" xfId="27529"/>
    <cellStyle name="Currency 22 5" xfId="23895"/>
    <cellStyle name="Currency 22 5 2" xfId="33931"/>
    <cellStyle name="Currency 22 6" xfId="25362"/>
    <cellStyle name="Currency 220" xfId="8294"/>
    <cellStyle name="Currency 220 2" xfId="10570"/>
    <cellStyle name="Currency 220 2 2" xfId="15138"/>
    <cellStyle name="Currency 220 2 2 2" xfId="22671"/>
    <cellStyle name="Currency 220 2 2 2 2" xfId="32707"/>
    <cellStyle name="Currency 220 2 2 3" xfId="29199"/>
    <cellStyle name="Currency 220 2 3" xfId="21485"/>
    <cellStyle name="Currency 220 2 3 2" xfId="31530"/>
    <cellStyle name="Currency 220 2 4" xfId="26694"/>
    <cellStyle name="Currency 220 3" xfId="9901"/>
    <cellStyle name="Currency 220 3 2" xfId="14505"/>
    <cellStyle name="Currency 220 3 2 2" xfId="28566"/>
    <cellStyle name="Currency 220 3 3" xfId="22075"/>
    <cellStyle name="Currency 220 3 3 2" xfId="32114"/>
    <cellStyle name="Currency 220 3 4" xfId="26061"/>
    <cellStyle name="Currency 220 4" xfId="13167"/>
    <cellStyle name="Currency 220 4 2" xfId="27530"/>
    <cellStyle name="Currency 220 5" xfId="24282"/>
    <cellStyle name="Currency 220 5 2" xfId="34318"/>
    <cellStyle name="Currency 220 6" xfId="25363"/>
    <cellStyle name="Currency 221" xfId="8295"/>
    <cellStyle name="Currency 221 2" xfId="10572"/>
    <cellStyle name="Currency 221 2 2" xfId="15140"/>
    <cellStyle name="Currency 221 2 2 2" xfId="22673"/>
    <cellStyle name="Currency 221 2 2 2 2" xfId="32709"/>
    <cellStyle name="Currency 221 2 2 3" xfId="29201"/>
    <cellStyle name="Currency 221 2 3" xfId="21487"/>
    <cellStyle name="Currency 221 2 3 2" xfId="31532"/>
    <cellStyle name="Currency 221 2 4" xfId="26696"/>
    <cellStyle name="Currency 221 3" xfId="9903"/>
    <cellStyle name="Currency 221 3 2" xfId="14507"/>
    <cellStyle name="Currency 221 3 2 2" xfId="28568"/>
    <cellStyle name="Currency 221 3 3" xfId="22077"/>
    <cellStyle name="Currency 221 3 3 2" xfId="32116"/>
    <cellStyle name="Currency 221 3 4" xfId="26063"/>
    <cellStyle name="Currency 221 4" xfId="13168"/>
    <cellStyle name="Currency 221 4 2" xfId="27531"/>
    <cellStyle name="Currency 221 5" xfId="24284"/>
    <cellStyle name="Currency 221 5 2" xfId="34320"/>
    <cellStyle name="Currency 221 6" xfId="25364"/>
    <cellStyle name="Currency 222" xfId="8296"/>
    <cellStyle name="Currency 222 2" xfId="10574"/>
    <cellStyle name="Currency 222 2 2" xfId="15142"/>
    <cellStyle name="Currency 222 2 2 2" xfId="22675"/>
    <cellStyle name="Currency 222 2 2 2 2" xfId="32711"/>
    <cellStyle name="Currency 222 2 2 3" xfId="29203"/>
    <cellStyle name="Currency 222 2 3" xfId="21489"/>
    <cellStyle name="Currency 222 2 3 2" xfId="31534"/>
    <cellStyle name="Currency 222 2 4" xfId="26698"/>
    <cellStyle name="Currency 222 3" xfId="9905"/>
    <cellStyle name="Currency 222 3 2" xfId="14509"/>
    <cellStyle name="Currency 222 3 2 2" xfId="28570"/>
    <cellStyle name="Currency 222 3 3" xfId="22079"/>
    <cellStyle name="Currency 222 3 3 2" xfId="32118"/>
    <cellStyle name="Currency 222 3 4" xfId="26065"/>
    <cellStyle name="Currency 222 4" xfId="13169"/>
    <cellStyle name="Currency 222 4 2" xfId="27532"/>
    <cellStyle name="Currency 222 5" xfId="24286"/>
    <cellStyle name="Currency 222 5 2" xfId="34322"/>
    <cellStyle name="Currency 222 6" xfId="25365"/>
    <cellStyle name="Currency 223" xfId="8297"/>
    <cellStyle name="Currency 223 2" xfId="10576"/>
    <cellStyle name="Currency 223 2 2" xfId="15144"/>
    <cellStyle name="Currency 223 2 2 2" xfId="22677"/>
    <cellStyle name="Currency 223 2 2 2 2" xfId="32713"/>
    <cellStyle name="Currency 223 2 2 3" xfId="29205"/>
    <cellStyle name="Currency 223 2 3" xfId="21491"/>
    <cellStyle name="Currency 223 2 3 2" xfId="31536"/>
    <cellStyle name="Currency 223 2 4" xfId="26700"/>
    <cellStyle name="Currency 223 3" xfId="9907"/>
    <cellStyle name="Currency 223 3 2" xfId="14511"/>
    <cellStyle name="Currency 223 3 2 2" xfId="28572"/>
    <cellStyle name="Currency 223 3 3" xfId="22081"/>
    <cellStyle name="Currency 223 3 3 2" xfId="32120"/>
    <cellStyle name="Currency 223 3 4" xfId="26067"/>
    <cellStyle name="Currency 223 4" xfId="13170"/>
    <cellStyle name="Currency 223 4 2" xfId="27533"/>
    <cellStyle name="Currency 223 5" xfId="24288"/>
    <cellStyle name="Currency 223 5 2" xfId="34324"/>
    <cellStyle name="Currency 223 6" xfId="25366"/>
    <cellStyle name="Currency 224" xfId="8298"/>
    <cellStyle name="Currency 224 2" xfId="10578"/>
    <cellStyle name="Currency 224 2 2" xfId="15146"/>
    <cellStyle name="Currency 224 2 2 2" xfId="22679"/>
    <cellStyle name="Currency 224 2 2 2 2" xfId="32715"/>
    <cellStyle name="Currency 224 2 2 3" xfId="29207"/>
    <cellStyle name="Currency 224 2 3" xfId="21493"/>
    <cellStyle name="Currency 224 2 3 2" xfId="31538"/>
    <cellStyle name="Currency 224 2 4" xfId="26702"/>
    <cellStyle name="Currency 224 3" xfId="9909"/>
    <cellStyle name="Currency 224 3 2" xfId="14513"/>
    <cellStyle name="Currency 224 3 2 2" xfId="28574"/>
    <cellStyle name="Currency 224 3 3" xfId="22083"/>
    <cellStyle name="Currency 224 3 3 2" xfId="32122"/>
    <cellStyle name="Currency 224 3 4" xfId="26069"/>
    <cellStyle name="Currency 224 4" xfId="13171"/>
    <cellStyle name="Currency 224 4 2" xfId="27534"/>
    <cellStyle name="Currency 224 5" xfId="24290"/>
    <cellStyle name="Currency 224 5 2" xfId="34326"/>
    <cellStyle name="Currency 224 6" xfId="25367"/>
    <cellStyle name="Currency 225" xfId="8299"/>
    <cellStyle name="Currency 225 2" xfId="10580"/>
    <cellStyle name="Currency 225 2 2" xfId="15148"/>
    <cellStyle name="Currency 225 2 2 2" xfId="22681"/>
    <cellStyle name="Currency 225 2 2 2 2" xfId="32717"/>
    <cellStyle name="Currency 225 2 2 3" xfId="29209"/>
    <cellStyle name="Currency 225 2 3" xfId="21495"/>
    <cellStyle name="Currency 225 2 3 2" xfId="31540"/>
    <cellStyle name="Currency 225 2 4" xfId="26704"/>
    <cellStyle name="Currency 225 3" xfId="9911"/>
    <cellStyle name="Currency 225 3 2" xfId="14515"/>
    <cellStyle name="Currency 225 3 2 2" xfId="28576"/>
    <cellStyle name="Currency 225 3 3" xfId="22085"/>
    <cellStyle name="Currency 225 3 3 2" xfId="32124"/>
    <cellStyle name="Currency 225 3 4" xfId="26071"/>
    <cellStyle name="Currency 225 4" xfId="13172"/>
    <cellStyle name="Currency 225 4 2" xfId="27535"/>
    <cellStyle name="Currency 225 5" xfId="24292"/>
    <cellStyle name="Currency 225 5 2" xfId="34328"/>
    <cellStyle name="Currency 225 6" xfId="25368"/>
    <cellStyle name="Currency 226" xfId="8300"/>
    <cellStyle name="Currency 226 2" xfId="10582"/>
    <cellStyle name="Currency 226 2 2" xfId="15150"/>
    <cellStyle name="Currency 226 2 2 2" xfId="22683"/>
    <cellStyle name="Currency 226 2 2 2 2" xfId="32719"/>
    <cellStyle name="Currency 226 2 2 3" xfId="29211"/>
    <cellStyle name="Currency 226 2 3" xfId="21497"/>
    <cellStyle name="Currency 226 2 3 2" xfId="31542"/>
    <cellStyle name="Currency 226 2 4" xfId="26706"/>
    <cellStyle name="Currency 226 3" xfId="9913"/>
    <cellStyle name="Currency 226 3 2" xfId="14517"/>
    <cellStyle name="Currency 226 3 2 2" xfId="28578"/>
    <cellStyle name="Currency 226 3 3" xfId="22087"/>
    <cellStyle name="Currency 226 3 3 2" xfId="32126"/>
    <cellStyle name="Currency 226 3 4" xfId="26073"/>
    <cellStyle name="Currency 226 4" xfId="13173"/>
    <cellStyle name="Currency 226 4 2" xfId="27536"/>
    <cellStyle name="Currency 226 5" xfId="24294"/>
    <cellStyle name="Currency 226 5 2" xfId="34330"/>
    <cellStyle name="Currency 226 6" xfId="25369"/>
    <cellStyle name="Currency 227" xfId="8301"/>
    <cellStyle name="Currency 227 2" xfId="10584"/>
    <cellStyle name="Currency 227 2 2" xfId="15152"/>
    <cellStyle name="Currency 227 2 2 2" xfId="22685"/>
    <cellStyle name="Currency 227 2 2 2 2" xfId="32721"/>
    <cellStyle name="Currency 227 2 2 3" xfId="29213"/>
    <cellStyle name="Currency 227 2 3" xfId="21499"/>
    <cellStyle name="Currency 227 2 3 2" xfId="31544"/>
    <cellStyle name="Currency 227 2 4" xfId="26708"/>
    <cellStyle name="Currency 227 3" xfId="9915"/>
    <cellStyle name="Currency 227 3 2" xfId="14519"/>
    <cellStyle name="Currency 227 3 2 2" xfId="28580"/>
    <cellStyle name="Currency 227 3 3" xfId="22089"/>
    <cellStyle name="Currency 227 3 3 2" xfId="32128"/>
    <cellStyle name="Currency 227 3 4" xfId="26075"/>
    <cellStyle name="Currency 227 4" xfId="13174"/>
    <cellStyle name="Currency 227 4 2" xfId="27537"/>
    <cellStyle name="Currency 227 5" xfId="24296"/>
    <cellStyle name="Currency 227 5 2" xfId="34332"/>
    <cellStyle name="Currency 227 6" xfId="25370"/>
    <cellStyle name="Currency 228" xfId="8302"/>
    <cellStyle name="Currency 228 2" xfId="10586"/>
    <cellStyle name="Currency 228 2 2" xfId="15154"/>
    <cellStyle name="Currency 228 2 2 2" xfId="22687"/>
    <cellStyle name="Currency 228 2 2 2 2" xfId="32723"/>
    <cellStyle name="Currency 228 2 2 3" xfId="29215"/>
    <cellStyle name="Currency 228 2 3" xfId="21501"/>
    <cellStyle name="Currency 228 2 3 2" xfId="31546"/>
    <cellStyle name="Currency 228 2 4" xfId="26710"/>
    <cellStyle name="Currency 228 3" xfId="9917"/>
    <cellStyle name="Currency 228 3 2" xfId="14521"/>
    <cellStyle name="Currency 228 3 2 2" xfId="28582"/>
    <cellStyle name="Currency 228 3 3" xfId="22091"/>
    <cellStyle name="Currency 228 3 3 2" xfId="32130"/>
    <cellStyle name="Currency 228 3 4" xfId="26077"/>
    <cellStyle name="Currency 228 4" xfId="13175"/>
    <cellStyle name="Currency 228 4 2" xfId="27538"/>
    <cellStyle name="Currency 228 5" xfId="24298"/>
    <cellStyle name="Currency 228 5 2" xfId="34334"/>
    <cellStyle name="Currency 228 6" xfId="25371"/>
    <cellStyle name="Currency 229" xfId="8303"/>
    <cellStyle name="Currency 229 2" xfId="10588"/>
    <cellStyle name="Currency 229 2 2" xfId="15156"/>
    <cellStyle name="Currency 229 2 2 2" xfId="22689"/>
    <cellStyle name="Currency 229 2 2 2 2" xfId="32725"/>
    <cellStyle name="Currency 229 2 2 3" xfId="29217"/>
    <cellStyle name="Currency 229 2 3" xfId="21503"/>
    <cellStyle name="Currency 229 2 3 2" xfId="31548"/>
    <cellStyle name="Currency 229 2 4" xfId="26712"/>
    <cellStyle name="Currency 229 3" xfId="9919"/>
    <cellStyle name="Currency 229 3 2" xfId="14523"/>
    <cellStyle name="Currency 229 3 2 2" xfId="28584"/>
    <cellStyle name="Currency 229 3 3" xfId="22093"/>
    <cellStyle name="Currency 229 3 3 2" xfId="32132"/>
    <cellStyle name="Currency 229 3 4" xfId="26079"/>
    <cellStyle name="Currency 229 4" xfId="13176"/>
    <cellStyle name="Currency 229 4 2" xfId="27539"/>
    <cellStyle name="Currency 229 5" xfId="24300"/>
    <cellStyle name="Currency 229 5 2" xfId="34336"/>
    <cellStyle name="Currency 229 6" xfId="25372"/>
    <cellStyle name="Currency 23" xfId="8304"/>
    <cellStyle name="Currency 23 2" xfId="10189"/>
    <cellStyle name="Currency 23 2 2" xfId="14757"/>
    <cellStyle name="Currency 23 2 2 2" xfId="22290"/>
    <cellStyle name="Currency 23 2 2 2 2" xfId="32327"/>
    <cellStyle name="Currency 23 2 2 3" xfId="28818"/>
    <cellStyle name="Currency 23 2 3" xfId="21104"/>
    <cellStyle name="Currency 23 2 3 2" xfId="31150"/>
    <cellStyle name="Currency 23 2 4" xfId="26313"/>
    <cellStyle name="Currency 23 3" xfId="9520"/>
    <cellStyle name="Currency 23 3 2" xfId="14124"/>
    <cellStyle name="Currency 23 3 2 2" xfId="28185"/>
    <cellStyle name="Currency 23 3 3" xfId="21694"/>
    <cellStyle name="Currency 23 3 3 2" xfId="31734"/>
    <cellStyle name="Currency 23 3 4" xfId="25680"/>
    <cellStyle name="Currency 23 4" xfId="13177"/>
    <cellStyle name="Currency 23 4 2" xfId="27540"/>
    <cellStyle name="Currency 23 5" xfId="23919"/>
    <cellStyle name="Currency 23 5 2" xfId="33955"/>
    <cellStyle name="Currency 23 6" xfId="25373"/>
    <cellStyle name="Currency 230" xfId="8305"/>
    <cellStyle name="Currency 230 2" xfId="10590"/>
    <cellStyle name="Currency 230 2 2" xfId="15158"/>
    <cellStyle name="Currency 230 2 2 2" xfId="22691"/>
    <cellStyle name="Currency 230 2 2 2 2" xfId="32727"/>
    <cellStyle name="Currency 230 2 2 3" xfId="29219"/>
    <cellStyle name="Currency 230 2 3" xfId="21505"/>
    <cellStyle name="Currency 230 2 3 2" xfId="31550"/>
    <cellStyle name="Currency 230 2 4" xfId="26714"/>
    <cellStyle name="Currency 230 3" xfId="9921"/>
    <cellStyle name="Currency 230 3 2" xfId="14525"/>
    <cellStyle name="Currency 230 3 2 2" xfId="28586"/>
    <cellStyle name="Currency 230 3 3" xfId="22095"/>
    <cellStyle name="Currency 230 3 3 2" xfId="32134"/>
    <cellStyle name="Currency 230 3 4" xfId="26081"/>
    <cellStyle name="Currency 230 4" xfId="13178"/>
    <cellStyle name="Currency 230 4 2" xfId="27541"/>
    <cellStyle name="Currency 230 5" xfId="24302"/>
    <cellStyle name="Currency 230 5 2" xfId="34338"/>
    <cellStyle name="Currency 230 6" xfId="25374"/>
    <cellStyle name="Currency 231" xfId="8306"/>
    <cellStyle name="Currency 231 2" xfId="10592"/>
    <cellStyle name="Currency 231 2 2" xfId="15160"/>
    <cellStyle name="Currency 231 2 2 2" xfId="22693"/>
    <cellStyle name="Currency 231 2 2 2 2" xfId="32729"/>
    <cellStyle name="Currency 231 2 2 3" xfId="29221"/>
    <cellStyle name="Currency 231 2 3" xfId="21507"/>
    <cellStyle name="Currency 231 2 3 2" xfId="31552"/>
    <cellStyle name="Currency 231 2 4" xfId="26716"/>
    <cellStyle name="Currency 231 3" xfId="9923"/>
    <cellStyle name="Currency 231 3 2" xfId="14527"/>
    <cellStyle name="Currency 231 3 2 2" xfId="28588"/>
    <cellStyle name="Currency 231 3 3" xfId="22097"/>
    <cellStyle name="Currency 231 3 3 2" xfId="32136"/>
    <cellStyle name="Currency 231 3 4" xfId="26083"/>
    <cellStyle name="Currency 231 4" xfId="13179"/>
    <cellStyle name="Currency 231 4 2" xfId="27542"/>
    <cellStyle name="Currency 231 5" xfId="24304"/>
    <cellStyle name="Currency 231 5 2" xfId="34340"/>
    <cellStyle name="Currency 231 6" xfId="25375"/>
    <cellStyle name="Currency 232" xfId="8307"/>
    <cellStyle name="Currency 232 2" xfId="10594"/>
    <cellStyle name="Currency 232 2 2" xfId="15162"/>
    <cellStyle name="Currency 232 2 2 2" xfId="22695"/>
    <cellStyle name="Currency 232 2 2 2 2" xfId="32731"/>
    <cellStyle name="Currency 232 2 2 3" xfId="29223"/>
    <cellStyle name="Currency 232 2 3" xfId="21509"/>
    <cellStyle name="Currency 232 2 3 2" xfId="31554"/>
    <cellStyle name="Currency 232 2 4" xfId="26718"/>
    <cellStyle name="Currency 232 3" xfId="9925"/>
    <cellStyle name="Currency 232 3 2" xfId="14529"/>
    <cellStyle name="Currency 232 3 2 2" xfId="28590"/>
    <cellStyle name="Currency 232 3 3" xfId="22099"/>
    <cellStyle name="Currency 232 3 3 2" xfId="32138"/>
    <cellStyle name="Currency 232 3 4" xfId="26085"/>
    <cellStyle name="Currency 232 4" xfId="13180"/>
    <cellStyle name="Currency 232 4 2" xfId="27543"/>
    <cellStyle name="Currency 232 5" xfId="24306"/>
    <cellStyle name="Currency 232 5 2" xfId="34342"/>
    <cellStyle name="Currency 232 6" xfId="25376"/>
    <cellStyle name="Currency 233" xfId="8308"/>
    <cellStyle name="Currency 233 2" xfId="10596"/>
    <cellStyle name="Currency 233 2 2" xfId="15164"/>
    <cellStyle name="Currency 233 2 2 2" xfId="22697"/>
    <cellStyle name="Currency 233 2 2 2 2" xfId="32733"/>
    <cellStyle name="Currency 233 2 2 3" xfId="29225"/>
    <cellStyle name="Currency 233 2 3" xfId="21511"/>
    <cellStyle name="Currency 233 2 3 2" xfId="31556"/>
    <cellStyle name="Currency 233 2 4" xfId="26720"/>
    <cellStyle name="Currency 233 3" xfId="9927"/>
    <cellStyle name="Currency 233 3 2" xfId="14531"/>
    <cellStyle name="Currency 233 3 2 2" xfId="28592"/>
    <cellStyle name="Currency 233 3 3" xfId="22101"/>
    <cellStyle name="Currency 233 3 3 2" xfId="32140"/>
    <cellStyle name="Currency 233 3 4" xfId="26087"/>
    <cellStyle name="Currency 233 4" xfId="13181"/>
    <cellStyle name="Currency 233 4 2" xfId="27544"/>
    <cellStyle name="Currency 233 5" xfId="24308"/>
    <cellStyle name="Currency 233 5 2" xfId="34344"/>
    <cellStyle name="Currency 233 6" xfId="25377"/>
    <cellStyle name="Currency 234" xfId="8309"/>
    <cellStyle name="Currency 234 2" xfId="10598"/>
    <cellStyle name="Currency 234 2 2" xfId="15166"/>
    <cellStyle name="Currency 234 2 2 2" xfId="22699"/>
    <cellStyle name="Currency 234 2 2 2 2" xfId="32735"/>
    <cellStyle name="Currency 234 2 2 3" xfId="29227"/>
    <cellStyle name="Currency 234 2 3" xfId="21513"/>
    <cellStyle name="Currency 234 2 3 2" xfId="31558"/>
    <cellStyle name="Currency 234 2 4" xfId="26722"/>
    <cellStyle name="Currency 234 3" xfId="9929"/>
    <cellStyle name="Currency 234 3 2" xfId="14533"/>
    <cellStyle name="Currency 234 3 2 2" xfId="28594"/>
    <cellStyle name="Currency 234 3 3" xfId="22103"/>
    <cellStyle name="Currency 234 3 3 2" xfId="32142"/>
    <cellStyle name="Currency 234 3 4" xfId="26089"/>
    <cellStyle name="Currency 234 4" xfId="13182"/>
    <cellStyle name="Currency 234 4 2" xfId="27545"/>
    <cellStyle name="Currency 234 5" xfId="24310"/>
    <cellStyle name="Currency 234 5 2" xfId="34346"/>
    <cellStyle name="Currency 234 6" xfId="25378"/>
    <cellStyle name="Currency 235" xfId="8310"/>
    <cellStyle name="Currency 235 2" xfId="10600"/>
    <cellStyle name="Currency 235 2 2" xfId="15168"/>
    <cellStyle name="Currency 235 2 2 2" xfId="22701"/>
    <cellStyle name="Currency 235 2 2 2 2" xfId="32737"/>
    <cellStyle name="Currency 235 2 2 3" xfId="29229"/>
    <cellStyle name="Currency 235 2 3" xfId="21515"/>
    <cellStyle name="Currency 235 2 3 2" xfId="31560"/>
    <cellStyle name="Currency 235 2 4" xfId="26724"/>
    <cellStyle name="Currency 235 3" xfId="9931"/>
    <cellStyle name="Currency 235 3 2" xfId="14535"/>
    <cellStyle name="Currency 235 3 2 2" xfId="28596"/>
    <cellStyle name="Currency 235 3 3" xfId="22105"/>
    <cellStyle name="Currency 235 3 3 2" xfId="32144"/>
    <cellStyle name="Currency 235 3 4" xfId="26091"/>
    <cellStyle name="Currency 235 4" xfId="13183"/>
    <cellStyle name="Currency 235 4 2" xfId="27546"/>
    <cellStyle name="Currency 235 5" xfId="24312"/>
    <cellStyle name="Currency 235 5 2" xfId="34348"/>
    <cellStyle name="Currency 235 6" xfId="25379"/>
    <cellStyle name="Currency 236" xfId="8311"/>
    <cellStyle name="Currency 236 2" xfId="10602"/>
    <cellStyle name="Currency 236 2 2" xfId="15170"/>
    <cellStyle name="Currency 236 2 2 2" xfId="22703"/>
    <cellStyle name="Currency 236 2 2 2 2" xfId="32739"/>
    <cellStyle name="Currency 236 2 2 3" xfId="29231"/>
    <cellStyle name="Currency 236 2 3" xfId="21517"/>
    <cellStyle name="Currency 236 2 3 2" xfId="31562"/>
    <cellStyle name="Currency 236 2 4" xfId="26726"/>
    <cellStyle name="Currency 236 3" xfId="9933"/>
    <cellStyle name="Currency 236 3 2" xfId="14537"/>
    <cellStyle name="Currency 236 3 2 2" xfId="28598"/>
    <cellStyle name="Currency 236 3 3" xfId="22107"/>
    <cellStyle name="Currency 236 3 3 2" xfId="32146"/>
    <cellStyle name="Currency 236 3 4" xfId="26093"/>
    <cellStyle name="Currency 236 4" xfId="13184"/>
    <cellStyle name="Currency 236 4 2" xfId="27547"/>
    <cellStyle name="Currency 236 5" xfId="24314"/>
    <cellStyle name="Currency 236 5 2" xfId="34350"/>
    <cellStyle name="Currency 236 6" xfId="25380"/>
    <cellStyle name="Currency 237" xfId="8312"/>
    <cellStyle name="Currency 237 2" xfId="10604"/>
    <cellStyle name="Currency 237 2 2" xfId="15172"/>
    <cellStyle name="Currency 237 2 2 2" xfId="22705"/>
    <cellStyle name="Currency 237 2 2 2 2" xfId="32741"/>
    <cellStyle name="Currency 237 2 2 3" xfId="29233"/>
    <cellStyle name="Currency 237 2 3" xfId="21519"/>
    <cellStyle name="Currency 237 2 3 2" xfId="31564"/>
    <cellStyle name="Currency 237 2 4" xfId="26728"/>
    <cellStyle name="Currency 237 3" xfId="9935"/>
    <cellStyle name="Currency 237 3 2" xfId="14539"/>
    <cellStyle name="Currency 237 3 2 2" xfId="28600"/>
    <cellStyle name="Currency 237 3 3" xfId="22109"/>
    <cellStyle name="Currency 237 3 3 2" xfId="32148"/>
    <cellStyle name="Currency 237 3 4" xfId="26095"/>
    <cellStyle name="Currency 237 4" xfId="13185"/>
    <cellStyle name="Currency 237 4 2" xfId="27548"/>
    <cellStyle name="Currency 237 5" xfId="24316"/>
    <cellStyle name="Currency 237 5 2" xfId="34352"/>
    <cellStyle name="Currency 237 6" xfId="25381"/>
    <cellStyle name="Currency 238" xfId="8313"/>
    <cellStyle name="Currency 238 2" xfId="10606"/>
    <cellStyle name="Currency 238 2 2" xfId="15174"/>
    <cellStyle name="Currency 238 2 2 2" xfId="22707"/>
    <cellStyle name="Currency 238 2 2 2 2" xfId="32743"/>
    <cellStyle name="Currency 238 2 2 3" xfId="29235"/>
    <cellStyle name="Currency 238 2 3" xfId="21521"/>
    <cellStyle name="Currency 238 2 3 2" xfId="31566"/>
    <cellStyle name="Currency 238 2 4" xfId="26730"/>
    <cellStyle name="Currency 238 3" xfId="9937"/>
    <cellStyle name="Currency 238 3 2" xfId="14541"/>
    <cellStyle name="Currency 238 3 2 2" xfId="28602"/>
    <cellStyle name="Currency 238 3 3" xfId="22111"/>
    <cellStyle name="Currency 238 3 3 2" xfId="32150"/>
    <cellStyle name="Currency 238 3 4" xfId="26097"/>
    <cellStyle name="Currency 238 4" xfId="13186"/>
    <cellStyle name="Currency 238 4 2" xfId="27549"/>
    <cellStyle name="Currency 238 5" xfId="24318"/>
    <cellStyle name="Currency 238 5 2" xfId="34354"/>
    <cellStyle name="Currency 238 6" xfId="25382"/>
    <cellStyle name="Currency 239" xfId="8314"/>
    <cellStyle name="Currency 239 2" xfId="10608"/>
    <cellStyle name="Currency 239 2 2" xfId="15176"/>
    <cellStyle name="Currency 239 2 2 2" xfId="22709"/>
    <cellStyle name="Currency 239 2 2 2 2" xfId="32745"/>
    <cellStyle name="Currency 239 2 2 3" xfId="29237"/>
    <cellStyle name="Currency 239 2 3" xfId="21523"/>
    <cellStyle name="Currency 239 2 3 2" xfId="31568"/>
    <cellStyle name="Currency 239 2 4" xfId="26732"/>
    <cellStyle name="Currency 239 3" xfId="9939"/>
    <cellStyle name="Currency 239 3 2" xfId="14543"/>
    <cellStyle name="Currency 239 3 2 2" xfId="28604"/>
    <cellStyle name="Currency 239 3 3" xfId="22113"/>
    <cellStyle name="Currency 239 3 3 2" xfId="32152"/>
    <cellStyle name="Currency 239 3 4" xfId="26099"/>
    <cellStyle name="Currency 239 4" xfId="13187"/>
    <cellStyle name="Currency 239 4 2" xfId="27550"/>
    <cellStyle name="Currency 239 5" xfId="24320"/>
    <cellStyle name="Currency 239 5 2" xfId="34356"/>
    <cellStyle name="Currency 239 6" xfId="25383"/>
    <cellStyle name="Currency 24" xfId="8315"/>
    <cellStyle name="Currency 24 2" xfId="10191"/>
    <cellStyle name="Currency 24 2 2" xfId="14759"/>
    <cellStyle name="Currency 24 2 2 2" xfId="22292"/>
    <cellStyle name="Currency 24 2 2 2 2" xfId="32329"/>
    <cellStyle name="Currency 24 2 2 3" xfId="28820"/>
    <cellStyle name="Currency 24 2 3" xfId="21106"/>
    <cellStyle name="Currency 24 2 3 2" xfId="31152"/>
    <cellStyle name="Currency 24 2 4" xfId="26315"/>
    <cellStyle name="Currency 24 3" xfId="9522"/>
    <cellStyle name="Currency 24 3 2" xfId="14126"/>
    <cellStyle name="Currency 24 3 2 2" xfId="28187"/>
    <cellStyle name="Currency 24 3 3" xfId="21696"/>
    <cellStyle name="Currency 24 3 3 2" xfId="31736"/>
    <cellStyle name="Currency 24 3 4" xfId="25682"/>
    <cellStyle name="Currency 24 4" xfId="13188"/>
    <cellStyle name="Currency 24 4 2" xfId="27551"/>
    <cellStyle name="Currency 24 5" xfId="23921"/>
    <cellStyle name="Currency 24 5 2" xfId="33957"/>
    <cellStyle name="Currency 24 6" xfId="25384"/>
    <cellStyle name="Currency 240" xfId="8316"/>
    <cellStyle name="Currency 240 2" xfId="10610"/>
    <cellStyle name="Currency 240 2 2" xfId="15178"/>
    <cellStyle name="Currency 240 2 2 2" xfId="22711"/>
    <cellStyle name="Currency 240 2 2 2 2" xfId="32747"/>
    <cellStyle name="Currency 240 2 2 3" xfId="29239"/>
    <cellStyle name="Currency 240 2 3" xfId="21525"/>
    <cellStyle name="Currency 240 2 3 2" xfId="31570"/>
    <cellStyle name="Currency 240 2 4" xfId="26734"/>
    <cellStyle name="Currency 240 3" xfId="9941"/>
    <cellStyle name="Currency 240 3 2" xfId="14545"/>
    <cellStyle name="Currency 240 3 2 2" xfId="28606"/>
    <cellStyle name="Currency 240 3 3" xfId="22115"/>
    <cellStyle name="Currency 240 3 3 2" xfId="32154"/>
    <cellStyle name="Currency 240 3 4" xfId="26101"/>
    <cellStyle name="Currency 240 4" xfId="13189"/>
    <cellStyle name="Currency 240 4 2" xfId="27552"/>
    <cellStyle name="Currency 240 5" xfId="24322"/>
    <cellStyle name="Currency 240 5 2" xfId="34358"/>
    <cellStyle name="Currency 240 6" xfId="25385"/>
    <cellStyle name="Currency 241" xfId="8317"/>
    <cellStyle name="Currency 241 2" xfId="10612"/>
    <cellStyle name="Currency 241 2 2" xfId="15180"/>
    <cellStyle name="Currency 241 2 2 2" xfId="22713"/>
    <cellStyle name="Currency 241 2 2 2 2" xfId="32749"/>
    <cellStyle name="Currency 241 2 2 3" xfId="29241"/>
    <cellStyle name="Currency 241 2 3" xfId="21527"/>
    <cellStyle name="Currency 241 2 3 2" xfId="31572"/>
    <cellStyle name="Currency 241 2 4" xfId="26736"/>
    <cellStyle name="Currency 241 3" xfId="9943"/>
    <cellStyle name="Currency 241 3 2" xfId="14547"/>
    <cellStyle name="Currency 241 3 2 2" xfId="28608"/>
    <cellStyle name="Currency 241 3 3" xfId="22117"/>
    <cellStyle name="Currency 241 3 3 2" xfId="32156"/>
    <cellStyle name="Currency 241 3 4" xfId="26103"/>
    <cellStyle name="Currency 241 4" xfId="13190"/>
    <cellStyle name="Currency 241 4 2" xfId="27553"/>
    <cellStyle name="Currency 241 5" xfId="24324"/>
    <cellStyle name="Currency 241 5 2" xfId="34360"/>
    <cellStyle name="Currency 241 6" xfId="25386"/>
    <cellStyle name="Currency 242" xfId="8318"/>
    <cellStyle name="Currency 242 2" xfId="10614"/>
    <cellStyle name="Currency 242 2 2" xfId="15182"/>
    <cellStyle name="Currency 242 2 2 2" xfId="22715"/>
    <cellStyle name="Currency 242 2 2 2 2" xfId="32751"/>
    <cellStyle name="Currency 242 2 2 3" xfId="29243"/>
    <cellStyle name="Currency 242 2 3" xfId="21529"/>
    <cellStyle name="Currency 242 2 3 2" xfId="31574"/>
    <cellStyle name="Currency 242 2 4" xfId="26738"/>
    <cellStyle name="Currency 242 3" xfId="9945"/>
    <cellStyle name="Currency 242 3 2" xfId="14549"/>
    <cellStyle name="Currency 242 3 2 2" xfId="28610"/>
    <cellStyle name="Currency 242 3 3" xfId="22119"/>
    <cellStyle name="Currency 242 3 3 2" xfId="32158"/>
    <cellStyle name="Currency 242 3 4" xfId="26105"/>
    <cellStyle name="Currency 242 4" xfId="13191"/>
    <cellStyle name="Currency 242 4 2" xfId="27554"/>
    <cellStyle name="Currency 242 5" xfId="24326"/>
    <cellStyle name="Currency 242 5 2" xfId="34362"/>
    <cellStyle name="Currency 242 6" xfId="25387"/>
    <cellStyle name="Currency 243" xfId="8319"/>
    <cellStyle name="Currency 243 2" xfId="10616"/>
    <cellStyle name="Currency 243 2 2" xfId="15184"/>
    <cellStyle name="Currency 243 2 2 2" xfId="22717"/>
    <cellStyle name="Currency 243 2 2 2 2" xfId="32753"/>
    <cellStyle name="Currency 243 2 2 3" xfId="29245"/>
    <cellStyle name="Currency 243 2 3" xfId="21531"/>
    <cellStyle name="Currency 243 2 3 2" xfId="31576"/>
    <cellStyle name="Currency 243 2 4" xfId="26740"/>
    <cellStyle name="Currency 243 3" xfId="9947"/>
    <cellStyle name="Currency 243 3 2" xfId="14551"/>
    <cellStyle name="Currency 243 3 2 2" xfId="28612"/>
    <cellStyle name="Currency 243 3 3" xfId="22121"/>
    <cellStyle name="Currency 243 3 3 2" xfId="32160"/>
    <cellStyle name="Currency 243 3 4" xfId="26107"/>
    <cellStyle name="Currency 243 4" xfId="13192"/>
    <cellStyle name="Currency 243 4 2" xfId="27555"/>
    <cellStyle name="Currency 243 5" xfId="24328"/>
    <cellStyle name="Currency 243 5 2" xfId="34364"/>
    <cellStyle name="Currency 243 6" xfId="25388"/>
    <cellStyle name="Currency 244" xfId="8320"/>
    <cellStyle name="Currency 244 2" xfId="10618"/>
    <cellStyle name="Currency 244 2 2" xfId="15186"/>
    <cellStyle name="Currency 244 2 2 2" xfId="22719"/>
    <cellStyle name="Currency 244 2 2 2 2" xfId="32755"/>
    <cellStyle name="Currency 244 2 2 3" xfId="29247"/>
    <cellStyle name="Currency 244 2 3" xfId="21533"/>
    <cellStyle name="Currency 244 2 3 2" xfId="31578"/>
    <cellStyle name="Currency 244 2 4" xfId="26742"/>
    <cellStyle name="Currency 244 3" xfId="9949"/>
    <cellStyle name="Currency 244 3 2" xfId="14553"/>
    <cellStyle name="Currency 244 3 2 2" xfId="28614"/>
    <cellStyle name="Currency 244 3 3" xfId="22123"/>
    <cellStyle name="Currency 244 3 3 2" xfId="32162"/>
    <cellStyle name="Currency 244 3 4" xfId="26109"/>
    <cellStyle name="Currency 244 4" xfId="13193"/>
    <cellStyle name="Currency 244 4 2" xfId="27556"/>
    <cellStyle name="Currency 244 5" xfId="24330"/>
    <cellStyle name="Currency 244 5 2" xfId="34366"/>
    <cellStyle name="Currency 244 6" xfId="25389"/>
    <cellStyle name="Currency 245" xfId="8321"/>
    <cellStyle name="Currency 245 2" xfId="10620"/>
    <cellStyle name="Currency 245 2 2" xfId="15188"/>
    <cellStyle name="Currency 245 2 2 2" xfId="22721"/>
    <cellStyle name="Currency 245 2 2 2 2" xfId="32757"/>
    <cellStyle name="Currency 245 2 2 3" xfId="29249"/>
    <cellStyle name="Currency 245 2 3" xfId="21535"/>
    <cellStyle name="Currency 245 2 3 2" xfId="31580"/>
    <cellStyle name="Currency 245 2 4" xfId="26744"/>
    <cellStyle name="Currency 245 3" xfId="9951"/>
    <cellStyle name="Currency 245 3 2" xfId="14555"/>
    <cellStyle name="Currency 245 3 2 2" xfId="28616"/>
    <cellStyle name="Currency 245 3 3" xfId="22125"/>
    <cellStyle name="Currency 245 3 3 2" xfId="32164"/>
    <cellStyle name="Currency 245 3 4" xfId="26111"/>
    <cellStyle name="Currency 245 4" xfId="13194"/>
    <cellStyle name="Currency 245 4 2" xfId="27557"/>
    <cellStyle name="Currency 245 5" xfId="24332"/>
    <cellStyle name="Currency 245 5 2" xfId="34368"/>
    <cellStyle name="Currency 245 6" xfId="25390"/>
    <cellStyle name="Currency 246" xfId="8322"/>
    <cellStyle name="Currency 246 2" xfId="10622"/>
    <cellStyle name="Currency 246 2 2" xfId="15190"/>
    <cellStyle name="Currency 246 2 2 2" xfId="22723"/>
    <cellStyle name="Currency 246 2 2 2 2" xfId="32759"/>
    <cellStyle name="Currency 246 2 2 3" xfId="29251"/>
    <cellStyle name="Currency 246 2 3" xfId="21537"/>
    <cellStyle name="Currency 246 2 3 2" xfId="31582"/>
    <cellStyle name="Currency 246 2 4" xfId="26746"/>
    <cellStyle name="Currency 246 3" xfId="9953"/>
    <cellStyle name="Currency 246 3 2" xfId="14557"/>
    <cellStyle name="Currency 246 3 2 2" xfId="28618"/>
    <cellStyle name="Currency 246 3 3" xfId="22127"/>
    <cellStyle name="Currency 246 3 3 2" xfId="32166"/>
    <cellStyle name="Currency 246 3 4" xfId="26113"/>
    <cellStyle name="Currency 246 4" xfId="13195"/>
    <cellStyle name="Currency 246 4 2" xfId="27558"/>
    <cellStyle name="Currency 246 5" xfId="24334"/>
    <cellStyle name="Currency 246 5 2" xfId="34370"/>
    <cellStyle name="Currency 246 6" xfId="25391"/>
    <cellStyle name="Currency 247" xfId="8323"/>
    <cellStyle name="Currency 247 2" xfId="10624"/>
    <cellStyle name="Currency 247 2 2" xfId="15192"/>
    <cellStyle name="Currency 247 2 2 2" xfId="22725"/>
    <cellStyle name="Currency 247 2 2 2 2" xfId="32761"/>
    <cellStyle name="Currency 247 2 2 3" xfId="29253"/>
    <cellStyle name="Currency 247 2 3" xfId="21539"/>
    <cellStyle name="Currency 247 2 3 2" xfId="31584"/>
    <cellStyle name="Currency 247 2 4" xfId="26748"/>
    <cellStyle name="Currency 247 3" xfId="9955"/>
    <cellStyle name="Currency 247 3 2" xfId="14559"/>
    <cellStyle name="Currency 247 3 2 2" xfId="28620"/>
    <cellStyle name="Currency 247 3 3" xfId="22129"/>
    <cellStyle name="Currency 247 3 3 2" xfId="32168"/>
    <cellStyle name="Currency 247 3 4" xfId="26115"/>
    <cellStyle name="Currency 247 4" xfId="13196"/>
    <cellStyle name="Currency 247 4 2" xfId="27559"/>
    <cellStyle name="Currency 247 5" xfId="24336"/>
    <cellStyle name="Currency 247 5 2" xfId="34372"/>
    <cellStyle name="Currency 247 6" xfId="25392"/>
    <cellStyle name="Currency 248" xfId="8324"/>
    <cellStyle name="Currency 248 2" xfId="10625"/>
    <cellStyle name="Currency 248 2 2" xfId="15193"/>
    <cellStyle name="Currency 248 2 2 2" xfId="22726"/>
    <cellStyle name="Currency 248 2 2 2 2" xfId="32762"/>
    <cellStyle name="Currency 248 2 2 3" xfId="29254"/>
    <cellStyle name="Currency 248 2 3" xfId="21540"/>
    <cellStyle name="Currency 248 2 3 2" xfId="31585"/>
    <cellStyle name="Currency 248 2 4" xfId="26749"/>
    <cellStyle name="Currency 248 3" xfId="9956"/>
    <cellStyle name="Currency 248 3 2" xfId="14560"/>
    <cellStyle name="Currency 248 3 2 2" xfId="28621"/>
    <cellStyle name="Currency 248 3 3" xfId="22130"/>
    <cellStyle name="Currency 248 3 3 2" xfId="32169"/>
    <cellStyle name="Currency 248 3 4" xfId="26116"/>
    <cellStyle name="Currency 248 4" xfId="13197"/>
    <cellStyle name="Currency 248 4 2" xfId="27560"/>
    <cellStyle name="Currency 248 5" xfId="24337"/>
    <cellStyle name="Currency 248 5 2" xfId="34373"/>
    <cellStyle name="Currency 248 6" xfId="25393"/>
    <cellStyle name="Currency 249" xfId="8325"/>
    <cellStyle name="Currency 249 2" xfId="10638"/>
    <cellStyle name="Currency 249 2 2" xfId="15206"/>
    <cellStyle name="Currency 249 2 2 2" xfId="22739"/>
    <cellStyle name="Currency 249 2 2 2 2" xfId="32775"/>
    <cellStyle name="Currency 249 2 2 3" xfId="29267"/>
    <cellStyle name="Currency 249 2 3" xfId="21553"/>
    <cellStyle name="Currency 249 2 3 2" xfId="31598"/>
    <cellStyle name="Currency 249 2 4" xfId="26762"/>
    <cellStyle name="Currency 249 3" xfId="9969"/>
    <cellStyle name="Currency 249 3 2" xfId="14573"/>
    <cellStyle name="Currency 249 3 2 2" xfId="28634"/>
    <cellStyle name="Currency 249 3 3" xfId="22143"/>
    <cellStyle name="Currency 249 3 3 2" xfId="32182"/>
    <cellStyle name="Currency 249 3 4" xfId="26129"/>
    <cellStyle name="Currency 249 4" xfId="13198"/>
    <cellStyle name="Currency 249 4 2" xfId="27561"/>
    <cellStyle name="Currency 249 5" xfId="24350"/>
    <cellStyle name="Currency 249 5 2" xfId="34386"/>
    <cellStyle name="Currency 249 6" xfId="25394"/>
    <cellStyle name="Currency 25" xfId="8326"/>
    <cellStyle name="Currency 25 2" xfId="10193"/>
    <cellStyle name="Currency 25 2 2" xfId="14761"/>
    <cellStyle name="Currency 25 2 2 2" xfId="22294"/>
    <cellStyle name="Currency 25 2 2 2 2" xfId="32331"/>
    <cellStyle name="Currency 25 2 2 3" xfId="28822"/>
    <cellStyle name="Currency 25 2 3" xfId="21108"/>
    <cellStyle name="Currency 25 2 3 2" xfId="31154"/>
    <cellStyle name="Currency 25 2 4" xfId="26317"/>
    <cellStyle name="Currency 25 3" xfId="9524"/>
    <cellStyle name="Currency 25 3 2" xfId="14128"/>
    <cellStyle name="Currency 25 3 2 2" xfId="28189"/>
    <cellStyle name="Currency 25 3 3" xfId="21698"/>
    <cellStyle name="Currency 25 3 3 2" xfId="31738"/>
    <cellStyle name="Currency 25 3 4" xfId="25684"/>
    <cellStyle name="Currency 25 4" xfId="13199"/>
    <cellStyle name="Currency 25 4 2" xfId="27562"/>
    <cellStyle name="Currency 25 5" xfId="23923"/>
    <cellStyle name="Currency 25 5 2" xfId="33959"/>
    <cellStyle name="Currency 25 6" xfId="25395"/>
    <cellStyle name="Currency 250" xfId="8327"/>
    <cellStyle name="Currency 250 2" xfId="10640"/>
    <cellStyle name="Currency 250 2 2" xfId="15208"/>
    <cellStyle name="Currency 250 2 2 2" xfId="22741"/>
    <cellStyle name="Currency 250 2 2 2 2" xfId="32777"/>
    <cellStyle name="Currency 250 2 2 3" xfId="29269"/>
    <cellStyle name="Currency 250 2 3" xfId="21555"/>
    <cellStyle name="Currency 250 2 3 2" xfId="31600"/>
    <cellStyle name="Currency 250 2 4" xfId="26764"/>
    <cellStyle name="Currency 250 3" xfId="9971"/>
    <cellStyle name="Currency 250 3 2" xfId="14575"/>
    <cellStyle name="Currency 250 3 2 2" xfId="28636"/>
    <cellStyle name="Currency 250 3 3" xfId="22145"/>
    <cellStyle name="Currency 250 3 3 2" xfId="32184"/>
    <cellStyle name="Currency 250 3 4" xfId="26131"/>
    <cellStyle name="Currency 250 4" xfId="13200"/>
    <cellStyle name="Currency 250 4 2" xfId="27563"/>
    <cellStyle name="Currency 250 5" xfId="24352"/>
    <cellStyle name="Currency 250 5 2" xfId="34388"/>
    <cellStyle name="Currency 250 6" xfId="25396"/>
    <cellStyle name="Currency 251" xfId="8328"/>
    <cellStyle name="Currency 251 2" xfId="10639"/>
    <cellStyle name="Currency 251 2 2" xfId="15207"/>
    <cellStyle name="Currency 251 2 2 2" xfId="22740"/>
    <cellStyle name="Currency 251 2 2 2 2" xfId="32776"/>
    <cellStyle name="Currency 251 2 2 3" xfId="29268"/>
    <cellStyle name="Currency 251 2 3" xfId="21554"/>
    <cellStyle name="Currency 251 2 3 2" xfId="31599"/>
    <cellStyle name="Currency 251 2 4" xfId="26763"/>
    <cellStyle name="Currency 251 3" xfId="9970"/>
    <cellStyle name="Currency 251 3 2" xfId="14574"/>
    <cellStyle name="Currency 251 3 2 2" xfId="28635"/>
    <cellStyle name="Currency 251 3 3" xfId="22144"/>
    <cellStyle name="Currency 251 3 3 2" xfId="32183"/>
    <cellStyle name="Currency 251 3 4" xfId="26130"/>
    <cellStyle name="Currency 251 4" xfId="13201"/>
    <cellStyle name="Currency 251 4 2" xfId="27564"/>
    <cellStyle name="Currency 251 5" xfId="24351"/>
    <cellStyle name="Currency 251 5 2" xfId="34387"/>
    <cellStyle name="Currency 251 6" xfId="25397"/>
    <cellStyle name="Currency 252" xfId="8329"/>
    <cellStyle name="Currency 252 2" xfId="10628"/>
    <cellStyle name="Currency 252 2 2" xfId="15196"/>
    <cellStyle name="Currency 252 2 2 2" xfId="22729"/>
    <cellStyle name="Currency 252 2 2 2 2" xfId="32765"/>
    <cellStyle name="Currency 252 2 2 3" xfId="29257"/>
    <cellStyle name="Currency 252 2 3" xfId="21543"/>
    <cellStyle name="Currency 252 2 3 2" xfId="31588"/>
    <cellStyle name="Currency 252 2 4" xfId="26752"/>
    <cellStyle name="Currency 252 3" xfId="9959"/>
    <cellStyle name="Currency 252 3 2" xfId="14563"/>
    <cellStyle name="Currency 252 3 2 2" xfId="28624"/>
    <cellStyle name="Currency 252 3 3" xfId="22133"/>
    <cellStyle name="Currency 252 3 3 2" xfId="32172"/>
    <cellStyle name="Currency 252 3 4" xfId="26119"/>
    <cellStyle name="Currency 252 4" xfId="13202"/>
    <cellStyle name="Currency 252 4 2" xfId="27565"/>
    <cellStyle name="Currency 252 5" xfId="24340"/>
    <cellStyle name="Currency 252 5 2" xfId="34376"/>
    <cellStyle name="Currency 252 6" xfId="25398"/>
    <cellStyle name="Currency 253" xfId="8330"/>
    <cellStyle name="Currency 253 2" xfId="10635"/>
    <cellStyle name="Currency 253 2 2" xfId="15203"/>
    <cellStyle name="Currency 253 2 2 2" xfId="22736"/>
    <cellStyle name="Currency 253 2 2 2 2" xfId="32772"/>
    <cellStyle name="Currency 253 2 2 3" xfId="29264"/>
    <cellStyle name="Currency 253 2 3" xfId="21550"/>
    <cellStyle name="Currency 253 2 3 2" xfId="31595"/>
    <cellStyle name="Currency 253 2 4" xfId="26759"/>
    <cellStyle name="Currency 253 3" xfId="9966"/>
    <cellStyle name="Currency 253 3 2" xfId="14570"/>
    <cellStyle name="Currency 253 3 2 2" xfId="28631"/>
    <cellStyle name="Currency 253 3 3" xfId="22140"/>
    <cellStyle name="Currency 253 3 3 2" xfId="32179"/>
    <cellStyle name="Currency 253 3 4" xfId="26126"/>
    <cellStyle name="Currency 253 4" xfId="13203"/>
    <cellStyle name="Currency 253 4 2" xfId="27566"/>
    <cellStyle name="Currency 253 5" xfId="24347"/>
    <cellStyle name="Currency 253 5 2" xfId="34383"/>
    <cellStyle name="Currency 253 6" xfId="25399"/>
    <cellStyle name="Currency 254" xfId="8331"/>
    <cellStyle name="Currency 254 2" xfId="10642"/>
    <cellStyle name="Currency 254 2 2" xfId="15210"/>
    <cellStyle name="Currency 254 2 2 2" xfId="22743"/>
    <cellStyle name="Currency 254 2 2 2 2" xfId="32779"/>
    <cellStyle name="Currency 254 2 2 3" xfId="29271"/>
    <cellStyle name="Currency 254 2 3" xfId="21557"/>
    <cellStyle name="Currency 254 2 3 2" xfId="31602"/>
    <cellStyle name="Currency 254 2 4" xfId="26766"/>
    <cellStyle name="Currency 254 3" xfId="9973"/>
    <cellStyle name="Currency 254 3 2" xfId="14577"/>
    <cellStyle name="Currency 254 3 2 2" xfId="28638"/>
    <cellStyle name="Currency 254 3 3" xfId="22147"/>
    <cellStyle name="Currency 254 3 3 2" xfId="32186"/>
    <cellStyle name="Currency 254 3 4" xfId="26133"/>
    <cellStyle name="Currency 254 4" xfId="13204"/>
    <cellStyle name="Currency 254 4 2" xfId="27567"/>
    <cellStyle name="Currency 254 5" xfId="24354"/>
    <cellStyle name="Currency 254 5 2" xfId="34390"/>
    <cellStyle name="Currency 254 6" xfId="25400"/>
    <cellStyle name="Currency 255" xfId="8332"/>
    <cellStyle name="Currency 255 2" xfId="10647"/>
    <cellStyle name="Currency 255 2 2" xfId="15215"/>
    <cellStyle name="Currency 255 2 2 2" xfId="22748"/>
    <cellStyle name="Currency 255 2 2 2 2" xfId="32784"/>
    <cellStyle name="Currency 255 2 2 3" xfId="29276"/>
    <cellStyle name="Currency 255 2 3" xfId="21562"/>
    <cellStyle name="Currency 255 2 3 2" xfId="31607"/>
    <cellStyle name="Currency 255 2 4" xfId="26771"/>
    <cellStyle name="Currency 255 3" xfId="9978"/>
    <cellStyle name="Currency 255 3 2" xfId="14582"/>
    <cellStyle name="Currency 255 3 2 2" xfId="28643"/>
    <cellStyle name="Currency 255 3 3" xfId="22152"/>
    <cellStyle name="Currency 255 3 3 2" xfId="32191"/>
    <cellStyle name="Currency 255 3 4" xfId="26138"/>
    <cellStyle name="Currency 255 4" xfId="13205"/>
    <cellStyle name="Currency 255 4 2" xfId="27568"/>
    <cellStyle name="Currency 255 5" xfId="24359"/>
    <cellStyle name="Currency 255 5 2" xfId="34395"/>
    <cellStyle name="Currency 255 6" xfId="25401"/>
    <cellStyle name="Currency 256" xfId="8333"/>
    <cellStyle name="Currency 256 2" xfId="10649"/>
    <cellStyle name="Currency 256 2 2" xfId="15217"/>
    <cellStyle name="Currency 256 2 2 2" xfId="22750"/>
    <cellStyle name="Currency 256 2 2 2 2" xfId="32786"/>
    <cellStyle name="Currency 256 2 2 3" xfId="29278"/>
    <cellStyle name="Currency 256 2 3" xfId="21564"/>
    <cellStyle name="Currency 256 2 3 2" xfId="31609"/>
    <cellStyle name="Currency 256 2 4" xfId="26773"/>
    <cellStyle name="Currency 256 3" xfId="9980"/>
    <cellStyle name="Currency 256 3 2" xfId="14584"/>
    <cellStyle name="Currency 256 3 2 2" xfId="28645"/>
    <cellStyle name="Currency 256 3 3" xfId="22154"/>
    <cellStyle name="Currency 256 3 3 2" xfId="32193"/>
    <cellStyle name="Currency 256 3 4" xfId="26140"/>
    <cellStyle name="Currency 256 4" xfId="13206"/>
    <cellStyle name="Currency 256 4 2" xfId="27569"/>
    <cellStyle name="Currency 256 5" xfId="24361"/>
    <cellStyle name="Currency 256 5 2" xfId="34397"/>
    <cellStyle name="Currency 256 6" xfId="25402"/>
    <cellStyle name="Currency 257" xfId="8334"/>
    <cellStyle name="Currency 257 2" xfId="10644"/>
    <cellStyle name="Currency 257 2 2" xfId="15212"/>
    <cellStyle name="Currency 257 2 2 2" xfId="22745"/>
    <cellStyle name="Currency 257 2 2 2 2" xfId="32781"/>
    <cellStyle name="Currency 257 2 2 3" xfId="29273"/>
    <cellStyle name="Currency 257 2 3" xfId="21559"/>
    <cellStyle name="Currency 257 2 3 2" xfId="31604"/>
    <cellStyle name="Currency 257 2 4" xfId="26768"/>
    <cellStyle name="Currency 257 3" xfId="9975"/>
    <cellStyle name="Currency 257 3 2" xfId="14579"/>
    <cellStyle name="Currency 257 3 2 2" xfId="28640"/>
    <cellStyle name="Currency 257 3 3" xfId="22149"/>
    <cellStyle name="Currency 257 3 3 2" xfId="32188"/>
    <cellStyle name="Currency 257 3 4" xfId="26135"/>
    <cellStyle name="Currency 257 4" xfId="13207"/>
    <cellStyle name="Currency 257 4 2" xfId="27570"/>
    <cellStyle name="Currency 257 5" xfId="24356"/>
    <cellStyle name="Currency 257 5 2" xfId="34392"/>
    <cellStyle name="Currency 257 6" xfId="25403"/>
    <cellStyle name="Currency 258" xfId="8335"/>
    <cellStyle name="Currency 258 2" xfId="10652"/>
    <cellStyle name="Currency 258 2 2" xfId="15220"/>
    <cellStyle name="Currency 258 2 2 2" xfId="22753"/>
    <cellStyle name="Currency 258 2 2 2 2" xfId="32789"/>
    <cellStyle name="Currency 258 2 2 3" xfId="29281"/>
    <cellStyle name="Currency 258 2 3" xfId="21567"/>
    <cellStyle name="Currency 258 2 3 2" xfId="31612"/>
    <cellStyle name="Currency 258 2 4" xfId="26776"/>
    <cellStyle name="Currency 258 3" xfId="9983"/>
    <cellStyle name="Currency 258 3 2" xfId="14587"/>
    <cellStyle name="Currency 258 3 2 2" xfId="28648"/>
    <cellStyle name="Currency 258 3 3" xfId="22157"/>
    <cellStyle name="Currency 258 3 3 2" xfId="32196"/>
    <cellStyle name="Currency 258 3 4" xfId="26143"/>
    <cellStyle name="Currency 258 4" xfId="13208"/>
    <cellStyle name="Currency 258 4 2" xfId="27571"/>
    <cellStyle name="Currency 258 5" xfId="24364"/>
    <cellStyle name="Currency 258 5 2" xfId="34400"/>
    <cellStyle name="Currency 258 6" xfId="25404"/>
    <cellStyle name="Currency 259" xfId="8336"/>
    <cellStyle name="Currency 259 2" xfId="10648"/>
    <cellStyle name="Currency 259 2 2" xfId="15216"/>
    <cellStyle name="Currency 259 2 2 2" xfId="22749"/>
    <cellStyle name="Currency 259 2 2 2 2" xfId="32785"/>
    <cellStyle name="Currency 259 2 2 3" xfId="29277"/>
    <cellStyle name="Currency 259 2 3" xfId="21563"/>
    <cellStyle name="Currency 259 2 3 2" xfId="31608"/>
    <cellStyle name="Currency 259 2 4" xfId="26772"/>
    <cellStyle name="Currency 259 3" xfId="9979"/>
    <cellStyle name="Currency 259 3 2" xfId="14583"/>
    <cellStyle name="Currency 259 3 2 2" xfId="28644"/>
    <cellStyle name="Currency 259 3 3" xfId="22153"/>
    <cellStyle name="Currency 259 3 3 2" xfId="32192"/>
    <cellStyle name="Currency 259 3 4" xfId="26139"/>
    <cellStyle name="Currency 259 4" xfId="13209"/>
    <cellStyle name="Currency 259 4 2" xfId="27572"/>
    <cellStyle name="Currency 259 5" xfId="24360"/>
    <cellStyle name="Currency 259 5 2" xfId="34396"/>
    <cellStyle name="Currency 259 6" xfId="25405"/>
    <cellStyle name="Currency 26" xfId="8337"/>
    <cellStyle name="Currency 26 2" xfId="10195"/>
    <cellStyle name="Currency 26 2 2" xfId="14763"/>
    <cellStyle name="Currency 26 2 2 2" xfId="22296"/>
    <cellStyle name="Currency 26 2 2 2 2" xfId="32333"/>
    <cellStyle name="Currency 26 2 2 3" xfId="28824"/>
    <cellStyle name="Currency 26 2 3" xfId="21110"/>
    <cellStyle name="Currency 26 2 3 2" xfId="31156"/>
    <cellStyle name="Currency 26 2 4" xfId="26319"/>
    <cellStyle name="Currency 26 3" xfId="9526"/>
    <cellStyle name="Currency 26 3 2" xfId="14130"/>
    <cellStyle name="Currency 26 3 2 2" xfId="28191"/>
    <cellStyle name="Currency 26 3 3" xfId="21700"/>
    <cellStyle name="Currency 26 3 3 2" xfId="31740"/>
    <cellStyle name="Currency 26 3 4" xfId="25686"/>
    <cellStyle name="Currency 26 4" xfId="13210"/>
    <cellStyle name="Currency 26 4 2" xfId="27573"/>
    <cellStyle name="Currency 26 5" xfId="23925"/>
    <cellStyle name="Currency 26 5 2" xfId="33961"/>
    <cellStyle name="Currency 26 6" xfId="25406"/>
    <cellStyle name="Currency 260" xfId="8338"/>
    <cellStyle name="Currency 260 2" xfId="10629"/>
    <cellStyle name="Currency 260 2 2" xfId="15197"/>
    <cellStyle name="Currency 260 2 2 2" xfId="22730"/>
    <cellStyle name="Currency 260 2 2 2 2" xfId="32766"/>
    <cellStyle name="Currency 260 2 2 3" xfId="29258"/>
    <cellStyle name="Currency 260 2 3" xfId="21544"/>
    <cellStyle name="Currency 260 2 3 2" xfId="31589"/>
    <cellStyle name="Currency 260 2 4" xfId="26753"/>
    <cellStyle name="Currency 260 3" xfId="9960"/>
    <cellStyle name="Currency 260 3 2" xfId="14564"/>
    <cellStyle name="Currency 260 3 2 2" xfId="28625"/>
    <cellStyle name="Currency 260 3 3" xfId="22134"/>
    <cellStyle name="Currency 260 3 3 2" xfId="32173"/>
    <cellStyle name="Currency 260 3 4" xfId="26120"/>
    <cellStyle name="Currency 260 4" xfId="13211"/>
    <cellStyle name="Currency 260 4 2" xfId="27574"/>
    <cellStyle name="Currency 260 5" xfId="24341"/>
    <cellStyle name="Currency 260 5 2" xfId="34377"/>
    <cellStyle name="Currency 260 6" xfId="25407"/>
    <cellStyle name="Currency 261" xfId="8339"/>
    <cellStyle name="Currency 261 2" xfId="10654"/>
    <cellStyle name="Currency 261 2 2" xfId="15222"/>
    <cellStyle name="Currency 261 2 2 2" xfId="22755"/>
    <cellStyle name="Currency 261 2 2 2 2" xfId="32791"/>
    <cellStyle name="Currency 261 2 2 3" xfId="29283"/>
    <cellStyle name="Currency 261 2 3" xfId="21569"/>
    <cellStyle name="Currency 261 2 3 2" xfId="31614"/>
    <cellStyle name="Currency 261 2 4" xfId="26778"/>
    <cellStyle name="Currency 261 3" xfId="9985"/>
    <cellStyle name="Currency 261 3 2" xfId="14589"/>
    <cellStyle name="Currency 261 3 2 2" xfId="28650"/>
    <cellStyle name="Currency 261 3 3" xfId="22159"/>
    <cellStyle name="Currency 261 3 3 2" xfId="32198"/>
    <cellStyle name="Currency 261 3 4" xfId="26145"/>
    <cellStyle name="Currency 261 4" xfId="13212"/>
    <cellStyle name="Currency 261 4 2" xfId="27575"/>
    <cellStyle name="Currency 261 5" xfId="24366"/>
    <cellStyle name="Currency 261 5 2" xfId="34402"/>
    <cellStyle name="Currency 261 6" xfId="25408"/>
    <cellStyle name="Currency 262" xfId="8340"/>
    <cellStyle name="Currency 262 2" xfId="10632"/>
    <cellStyle name="Currency 262 2 2" xfId="15200"/>
    <cellStyle name="Currency 262 2 2 2" xfId="22733"/>
    <cellStyle name="Currency 262 2 2 2 2" xfId="32769"/>
    <cellStyle name="Currency 262 2 2 3" xfId="29261"/>
    <cellStyle name="Currency 262 2 3" xfId="21547"/>
    <cellStyle name="Currency 262 2 3 2" xfId="31592"/>
    <cellStyle name="Currency 262 2 4" xfId="26756"/>
    <cellStyle name="Currency 262 3" xfId="9963"/>
    <cellStyle name="Currency 262 3 2" xfId="14567"/>
    <cellStyle name="Currency 262 3 2 2" xfId="28628"/>
    <cellStyle name="Currency 262 3 3" xfId="22137"/>
    <cellStyle name="Currency 262 3 3 2" xfId="32176"/>
    <cellStyle name="Currency 262 3 4" xfId="26123"/>
    <cellStyle name="Currency 262 4" xfId="13213"/>
    <cellStyle name="Currency 262 4 2" xfId="27576"/>
    <cellStyle name="Currency 262 5" xfId="24344"/>
    <cellStyle name="Currency 262 5 2" xfId="34380"/>
    <cellStyle name="Currency 262 6" xfId="25409"/>
    <cellStyle name="Currency 263" xfId="10023"/>
    <cellStyle name="Currency 263 2" xfId="14617"/>
    <cellStyle name="Currency 263 2 2" xfId="20867"/>
    <cellStyle name="Currency 263 2 2 2" xfId="30924"/>
    <cellStyle name="Currency 263 2 3" xfId="28678"/>
    <cellStyle name="Currency 263 3" xfId="20984"/>
    <cellStyle name="Currency 263 3 2" xfId="31037"/>
    <cellStyle name="Currency 263 4" xfId="26173"/>
    <cellStyle name="Currency 264" xfId="10068"/>
    <cellStyle name="Currency 264 2" xfId="14646"/>
    <cellStyle name="Currency 264 2 2" xfId="22182"/>
    <cellStyle name="Currency 264 2 2 2" xfId="32220"/>
    <cellStyle name="Currency 264 2 3" xfId="28707"/>
    <cellStyle name="Currency 264 3" xfId="20990"/>
    <cellStyle name="Currency 264 3 2" xfId="31043"/>
    <cellStyle name="Currency 264 4" xfId="26202"/>
    <cellStyle name="Currency 265" xfId="10038"/>
    <cellStyle name="Currency 265 2" xfId="14627"/>
    <cellStyle name="Currency 265 2 2" xfId="22162"/>
    <cellStyle name="Currency 265 2 2 2" xfId="32201"/>
    <cellStyle name="Currency 265 2 3" xfId="28688"/>
    <cellStyle name="Currency 265 3" xfId="20987"/>
    <cellStyle name="Currency 265 3 2" xfId="31040"/>
    <cellStyle name="Currency 265 4" xfId="26183"/>
    <cellStyle name="Currency 266" xfId="9273"/>
    <cellStyle name="Currency 266 2" xfId="13965"/>
    <cellStyle name="Currency 266 2 2" xfId="28026"/>
    <cellStyle name="Currency 266 3" xfId="20982"/>
    <cellStyle name="Currency 266 3 2" xfId="31035"/>
    <cellStyle name="Currency 266 4" xfId="25521"/>
    <cellStyle name="Currency 267" xfId="9452"/>
    <cellStyle name="Currency 267 2" xfId="14073"/>
    <cellStyle name="Currency 267 2 2" xfId="28134"/>
    <cellStyle name="Currency 267 3" xfId="20875"/>
    <cellStyle name="Currency 267 3 2" xfId="30932"/>
    <cellStyle name="Currency 267 4" xfId="25629"/>
    <cellStyle name="Currency 268" xfId="9280"/>
    <cellStyle name="Currency 268 2" xfId="13971"/>
    <cellStyle name="Currency 268 2 2" xfId="28032"/>
    <cellStyle name="Currency 268 3" xfId="25527"/>
    <cellStyle name="Currency 269" xfId="10673"/>
    <cellStyle name="Currency 269 2" xfId="15239"/>
    <cellStyle name="Currency 269 2 2" xfId="29300"/>
    <cellStyle name="Currency 269 3" xfId="26795"/>
    <cellStyle name="Currency 27" xfId="8341"/>
    <cellStyle name="Currency 27 2" xfId="10197"/>
    <cellStyle name="Currency 27 2 2" xfId="14765"/>
    <cellStyle name="Currency 27 2 2 2" xfId="22298"/>
    <cellStyle name="Currency 27 2 2 2 2" xfId="32335"/>
    <cellStyle name="Currency 27 2 2 3" xfId="28826"/>
    <cellStyle name="Currency 27 2 3" xfId="21112"/>
    <cellStyle name="Currency 27 2 3 2" xfId="31158"/>
    <cellStyle name="Currency 27 2 4" xfId="26321"/>
    <cellStyle name="Currency 27 3" xfId="9528"/>
    <cellStyle name="Currency 27 3 2" xfId="14132"/>
    <cellStyle name="Currency 27 3 2 2" xfId="28193"/>
    <cellStyle name="Currency 27 3 3" xfId="21702"/>
    <cellStyle name="Currency 27 3 3 2" xfId="31742"/>
    <cellStyle name="Currency 27 3 4" xfId="25688"/>
    <cellStyle name="Currency 27 4" xfId="13214"/>
    <cellStyle name="Currency 27 4 2" xfId="27577"/>
    <cellStyle name="Currency 27 5" xfId="23927"/>
    <cellStyle name="Currency 27 5 2" xfId="33963"/>
    <cellStyle name="Currency 27 6" xfId="25410"/>
    <cellStyle name="Currency 270" xfId="9336"/>
    <cellStyle name="Currency 270 2" xfId="14018"/>
    <cellStyle name="Currency 270 2 2" xfId="28079"/>
    <cellStyle name="Currency 270 3" xfId="25574"/>
    <cellStyle name="Currency 271" xfId="9337"/>
    <cellStyle name="Currency 271 2" xfId="14019"/>
    <cellStyle name="Currency 271 2 2" xfId="28080"/>
    <cellStyle name="Currency 271 3" xfId="25575"/>
    <cellStyle name="Currency 272" xfId="10674"/>
    <cellStyle name="Currency 272 2" xfId="15240"/>
    <cellStyle name="Currency 272 2 2" xfId="29301"/>
    <cellStyle name="Currency 272 3" xfId="26796"/>
    <cellStyle name="Currency 273" xfId="10688"/>
    <cellStyle name="Currency 273 2" xfId="15242"/>
    <cellStyle name="Currency 273 2 2" xfId="29303"/>
    <cellStyle name="Currency 273 3" xfId="26798"/>
    <cellStyle name="Currency 274" xfId="10717"/>
    <cellStyle name="Currency 274 2" xfId="15252"/>
    <cellStyle name="Currency 274 2 2" xfId="29313"/>
    <cellStyle name="Currency 274 3" xfId="26808"/>
    <cellStyle name="Currency 275" xfId="10739"/>
    <cellStyle name="Currency 275 2" xfId="15270"/>
    <cellStyle name="Currency 275 2 2" xfId="29331"/>
    <cellStyle name="Currency 275 3" xfId="26826"/>
    <cellStyle name="Currency 276" xfId="10748"/>
    <cellStyle name="Currency 276 2" xfId="15278"/>
    <cellStyle name="Currency 276 2 2" xfId="29339"/>
    <cellStyle name="Currency 276 3" xfId="26834"/>
    <cellStyle name="Currency 277" xfId="10779"/>
    <cellStyle name="Currency 277 2" xfId="15309"/>
    <cellStyle name="Currency 277 2 2" xfId="29370"/>
    <cellStyle name="Currency 277 3" xfId="26865"/>
    <cellStyle name="Currency 278" xfId="10753"/>
    <cellStyle name="Currency 278 2" xfId="15283"/>
    <cellStyle name="Currency 278 2 2" xfId="29344"/>
    <cellStyle name="Currency 278 3" xfId="26839"/>
    <cellStyle name="Currency 279" xfId="10771"/>
    <cellStyle name="Currency 279 2" xfId="15301"/>
    <cellStyle name="Currency 279 2 2" xfId="29362"/>
    <cellStyle name="Currency 279 3" xfId="26857"/>
    <cellStyle name="Currency 28" xfId="8342"/>
    <cellStyle name="Currency 28 2" xfId="10163"/>
    <cellStyle name="Currency 28 2 2" xfId="14731"/>
    <cellStyle name="Currency 28 2 2 2" xfId="22264"/>
    <cellStyle name="Currency 28 2 2 2 2" xfId="32301"/>
    <cellStyle name="Currency 28 2 2 3" xfId="28792"/>
    <cellStyle name="Currency 28 2 3" xfId="21078"/>
    <cellStyle name="Currency 28 2 3 2" xfId="31124"/>
    <cellStyle name="Currency 28 2 4" xfId="26287"/>
    <cellStyle name="Currency 28 3" xfId="9490"/>
    <cellStyle name="Currency 28 3 2" xfId="14098"/>
    <cellStyle name="Currency 28 3 2 2" xfId="28159"/>
    <cellStyle name="Currency 28 3 3" xfId="21668"/>
    <cellStyle name="Currency 28 3 3 2" xfId="31708"/>
    <cellStyle name="Currency 28 3 4" xfId="25654"/>
    <cellStyle name="Currency 28 4" xfId="13215"/>
    <cellStyle name="Currency 28 4 2" xfId="27578"/>
    <cellStyle name="Currency 28 5" xfId="23893"/>
    <cellStyle name="Currency 28 5 2" xfId="33929"/>
    <cellStyle name="Currency 28 6" xfId="25411"/>
    <cellStyle name="Currency 280" xfId="10774"/>
    <cellStyle name="Currency 280 2" xfId="15304"/>
    <cellStyle name="Currency 280 2 2" xfId="29365"/>
    <cellStyle name="Currency 280 3" xfId="26860"/>
    <cellStyle name="Currency 281" xfId="10758"/>
    <cellStyle name="Currency 281 2" xfId="15288"/>
    <cellStyle name="Currency 281 2 2" xfId="29349"/>
    <cellStyle name="Currency 281 3" xfId="26844"/>
    <cellStyle name="Currency 282" xfId="10747"/>
    <cellStyle name="Currency 282 2" xfId="15277"/>
    <cellStyle name="Currency 282 2 2" xfId="29338"/>
    <cellStyle name="Currency 282 3" xfId="26833"/>
    <cellStyle name="Currency 283" xfId="10778"/>
    <cellStyle name="Currency 283 2" xfId="15308"/>
    <cellStyle name="Currency 283 2 2" xfId="29369"/>
    <cellStyle name="Currency 283 3" xfId="26864"/>
    <cellStyle name="Currency 284" xfId="10759"/>
    <cellStyle name="Currency 284 2" xfId="15289"/>
    <cellStyle name="Currency 284 2 2" xfId="29350"/>
    <cellStyle name="Currency 284 3" xfId="26845"/>
    <cellStyle name="Currency 285" xfId="10750"/>
    <cellStyle name="Currency 285 2" xfId="15280"/>
    <cellStyle name="Currency 285 2 2" xfId="29341"/>
    <cellStyle name="Currency 285 3" xfId="26836"/>
    <cellStyle name="Currency 286" xfId="10751"/>
    <cellStyle name="Currency 286 2" xfId="15281"/>
    <cellStyle name="Currency 286 2 2" xfId="29342"/>
    <cellStyle name="Currency 286 3" xfId="26837"/>
    <cellStyle name="Currency 287" xfId="10741"/>
    <cellStyle name="Currency 287 2" xfId="15272"/>
    <cellStyle name="Currency 287 2 2" xfId="29333"/>
    <cellStyle name="Currency 287 3" xfId="26828"/>
    <cellStyle name="Currency 288" xfId="10765"/>
    <cellStyle name="Currency 288 2" xfId="15295"/>
    <cellStyle name="Currency 288 2 2" xfId="29356"/>
    <cellStyle name="Currency 288 3" xfId="26851"/>
    <cellStyle name="Currency 289" xfId="10768"/>
    <cellStyle name="Currency 289 2" xfId="15298"/>
    <cellStyle name="Currency 289 2 2" xfId="29359"/>
    <cellStyle name="Currency 289 3" xfId="26854"/>
    <cellStyle name="Currency 29" xfId="8343"/>
    <cellStyle name="Currency 29 2" xfId="10152"/>
    <cellStyle name="Currency 29 2 2" xfId="14720"/>
    <cellStyle name="Currency 29 2 2 2" xfId="22253"/>
    <cellStyle name="Currency 29 2 2 2 2" xfId="32290"/>
    <cellStyle name="Currency 29 2 2 3" xfId="28781"/>
    <cellStyle name="Currency 29 2 3" xfId="21067"/>
    <cellStyle name="Currency 29 2 3 2" xfId="31113"/>
    <cellStyle name="Currency 29 2 4" xfId="26276"/>
    <cellStyle name="Currency 29 3" xfId="9476"/>
    <cellStyle name="Currency 29 3 2" xfId="14087"/>
    <cellStyle name="Currency 29 3 2 2" xfId="28148"/>
    <cellStyle name="Currency 29 3 3" xfId="21657"/>
    <cellStyle name="Currency 29 3 3 2" xfId="31697"/>
    <cellStyle name="Currency 29 3 4" xfId="25643"/>
    <cellStyle name="Currency 29 4" xfId="13216"/>
    <cellStyle name="Currency 29 4 2" xfId="27579"/>
    <cellStyle name="Currency 29 5" xfId="23882"/>
    <cellStyle name="Currency 29 5 2" xfId="33918"/>
    <cellStyle name="Currency 29 6" xfId="25412"/>
    <cellStyle name="Currency 290" xfId="10754"/>
    <cellStyle name="Currency 290 2" xfId="15284"/>
    <cellStyle name="Currency 290 2 2" xfId="29345"/>
    <cellStyle name="Currency 290 3" xfId="26840"/>
    <cellStyle name="Currency 291" xfId="10746"/>
    <cellStyle name="Currency 291 2" xfId="15276"/>
    <cellStyle name="Currency 291 2 2" xfId="29337"/>
    <cellStyle name="Currency 291 3" xfId="26832"/>
    <cellStyle name="Currency 292" xfId="10745"/>
    <cellStyle name="Currency 292 2" xfId="15275"/>
    <cellStyle name="Currency 292 2 2" xfId="29336"/>
    <cellStyle name="Currency 292 3" xfId="26831"/>
    <cellStyle name="Currency 293" xfId="10777"/>
    <cellStyle name="Currency 293 2" xfId="15307"/>
    <cellStyle name="Currency 293 2 2" xfId="29368"/>
    <cellStyle name="Currency 293 3" xfId="26863"/>
    <cellStyle name="Currency 294" xfId="10802"/>
    <cellStyle name="Currency 294 2" xfId="15332"/>
    <cellStyle name="Currency 294 2 2" xfId="29393"/>
    <cellStyle name="Currency 294 3" xfId="26888"/>
    <cellStyle name="Currency 295" xfId="10804"/>
    <cellStyle name="Currency 295 2" xfId="15334"/>
    <cellStyle name="Currency 295 2 2" xfId="29395"/>
    <cellStyle name="Currency 295 3" xfId="26890"/>
    <cellStyle name="Currency 296" xfId="15423"/>
    <cellStyle name="Currency 296 2" xfId="29484"/>
    <cellStyle name="Currency 297" xfId="15429"/>
    <cellStyle name="Currency 297 2" xfId="29490"/>
    <cellStyle name="Currency 298" xfId="15428"/>
    <cellStyle name="Currency 298 2" xfId="29489"/>
    <cellStyle name="Currency 299" xfId="15433"/>
    <cellStyle name="Currency 299 2" xfId="29494"/>
    <cellStyle name="Currency 3" xfId="2567"/>
    <cellStyle name="Currency 30" xfId="8344"/>
    <cellStyle name="Currency 30 2" xfId="10199"/>
    <cellStyle name="Currency 30 2 2" xfId="14767"/>
    <cellStyle name="Currency 30 2 2 2" xfId="22300"/>
    <cellStyle name="Currency 30 2 2 2 2" xfId="32337"/>
    <cellStyle name="Currency 30 2 2 3" xfId="28828"/>
    <cellStyle name="Currency 30 2 3" xfId="21114"/>
    <cellStyle name="Currency 30 2 3 2" xfId="31160"/>
    <cellStyle name="Currency 30 2 4" xfId="26323"/>
    <cellStyle name="Currency 30 3" xfId="9530"/>
    <cellStyle name="Currency 30 3 2" xfId="14134"/>
    <cellStyle name="Currency 30 3 2 2" xfId="28195"/>
    <cellStyle name="Currency 30 3 3" xfId="21704"/>
    <cellStyle name="Currency 30 3 3 2" xfId="31744"/>
    <cellStyle name="Currency 30 3 4" xfId="25690"/>
    <cellStyle name="Currency 30 4" xfId="13217"/>
    <cellStyle name="Currency 30 4 2" xfId="27580"/>
    <cellStyle name="Currency 30 5" xfId="23929"/>
    <cellStyle name="Currency 30 5 2" xfId="33965"/>
    <cellStyle name="Currency 30 6" xfId="25413"/>
    <cellStyle name="Currency 300" xfId="15435"/>
    <cellStyle name="Currency 300 2" xfId="29496"/>
    <cellStyle name="Currency 301" xfId="15432"/>
    <cellStyle name="Currency 301 2" xfId="29493"/>
    <cellStyle name="Currency 302" xfId="15439"/>
    <cellStyle name="Currency 302 2" xfId="29500"/>
    <cellStyle name="Currency 303" xfId="15459"/>
    <cellStyle name="Currency 303 2" xfId="29520"/>
    <cellStyle name="Currency 304" xfId="15457"/>
    <cellStyle name="Currency 304 2" xfId="29518"/>
    <cellStyle name="Currency 305" xfId="15450"/>
    <cellStyle name="Currency 305 2" xfId="29511"/>
    <cellStyle name="Currency 306" xfId="15462"/>
    <cellStyle name="Currency 306 2" xfId="29523"/>
    <cellStyle name="Currency 307" xfId="15970"/>
    <cellStyle name="Currency 307 2" xfId="29625"/>
    <cellStyle name="Currency 308" xfId="15971"/>
    <cellStyle name="Currency 308 2" xfId="29626"/>
    <cellStyle name="Currency 309" xfId="15972"/>
    <cellStyle name="Currency 309 2" xfId="29627"/>
    <cellStyle name="Currency 31" xfId="8345"/>
    <cellStyle name="Currency 31 2" xfId="10201"/>
    <cellStyle name="Currency 31 2 2" xfId="14769"/>
    <cellStyle name="Currency 31 2 2 2" xfId="22302"/>
    <cellStyle name="Currency 31 2 2 2 2" xfId="32339"/>
    <cellStyle name="Currency 31 2 2 3" xfId="28830"/>
    <cellStyle name="Currency 31 2 3" xfId="21116"/>
    <cellStyle name="Currency 31 2 3 2" xfId="31162"/>
    <cellStyle name="Currency 31 2 4" xfId="26325"/>
    <cellStyle name="Currency 31 3" xfId="9532"/>
    <cellStyle name="Currency 31 3 2" xfId="14136"/>
    <cellStyle name="Currency 31 3 2 2" xfId="28197"/>
    <cellStyle name="Currency 31 3 3" xfId="21706"/>
    <cellStyle name="Currency 31 3 3 2" xfId="31746"/>
    <cellStyle name="Currency 31 3 4" xfId="25692"/>
    <cellStyle name="Currency 31 4" xfId="13218"/>
    <cellStyle name="Currency 31 4 2" xfId="27581"/>
    <cellStyle name="Currency 31 5" xfId="23931"/>
    <cellStyle name="Currency 31 5 2" xfId="33967"/>
    <cellStyle name="Currency 31 6" xfId="25414"/>
    <cellStyle name="Currency 310" xfId="15973"/>
    <cellStyle name="Currency 310 2" xfId="29628"/>
    <cellStyle name="Currency 311" xfId="15974"/>
    <cellStyle name="Currency 311 2" xfId="29629"/>
    <cellStyle name="Currency 312" xfId="15975"/>
    <cellStyle name="Currency 312 2" xfId="29630"/>
    <cellStyle name="Currency 313" xfId="15976"/>
    <cellStyle name="Currency 313 2" xfId="29631"/>
    <cellStyle name="Currency 314" xfId="15977"/>
    <cellStyle name="Currency 314 2" xfId="29632"/>
    <cellStyle name="Currency 315" xfId="15978"/>
    <cellStyle name="Currency 315 2" xfId="29633"/>
    <cellStyle name="Currency 316" xfId="17251"/>
    <cellStyle name="Currency 316 2" xfId="30067"/>
    <cellStyle name="Currency 317" xfId="17263"/>
    <cellStyle name="Currency 317 2" xfId="30072"/>
    <cellStyle name="Currency 318" xfId="17269"/>
    <cellStyle name="Currency 318 2" xfId="30074"/>
    <cellStyle name="Currency 319" xfId="17273"/>
    <cellStyle name="Currency 319 2" xfId="30076"/>
    <cellStyle name="Currency 32" xfId="8346"/>
    <cellStyle name="Currency 32 2" xfId="10203"/>
    <cellStyle name="Currency 32 2 2" xfId="14771"/>
    <cellStyle name="Currency 32 2 2 2" xfId="22304"/>
    <cellStyle name="Currency 32 2 2 2 2" xfId="32341"/>
    <cellStyle name="Currency 32 2 2 3" xfId="28832"/>
    <cellStyle name="Currency 32 2 3" xfId="21118"/>
    <cellStyle name="Currency 32 2 3 2" xfId="31164"/>
    <cellStyle name="Currency 32 2 4" xfId="26327"/>
    <cellStyle name="Currency 32 3" xfId="9534"/>
    <cellStyle name="Currency 32 3 2" xfId="14138"/>
    <cellStyle name="Currency 32 3 2 2" xfId="28199"/>
    <cellStyle name="Currency 32 3 3" xfId="21708"/>
    <cellStyle name="Currency 32 3 3 2" xfId="31748"/>
    <cellStyle name="Currency 32 3 4" xfId="25694"/>
    <cellStyle name="Currency 32 4" xfId="13219"/>
    <cellStyle name="Currency 32 4 2" xfId="27582"/>
    <cellStyle name="Currency 32 5" xfId="23933"/>
    <cellStyle name="Currency 32 5 2" xfId="33969"/>
    <cellStyle name="Currency 32 6" xfId="25415"/>
    <cellStyle name="Currency 320" xfId="17277"/>
    <cellStyle name="Currency 320 2" xfId="30078"/>
    <cellStyle name="Currency 321" xfId="17281"/>
    <cellStyle name="Currency 321 2" xfId="30080"/>
    <cellStyle name="Currency 322" xfId="17284"/>
    <cellStyle name="Currency 322 2" xfId="30082"/>
    <cellStyle name="Currency 323" xfId="17288"/>
    <cellStyle name="Currency 323 2" xfId="30084"/>
    <cellStyle name="Currency 324" xfId="17292"/>
    <cellStyle name="Currency 324 2" xfId="30087"/>
    <cellStyle name="Currency 325" xfId="17296"/>
    <cellStyle name="Currency 325 2" xfId="30088"/>
    <cellStyle name="Currency 326" xfId="17298"/>
    <cellStyle name="Currency 326 2" xfId="30089"/>
    <cellStyle name="Currency 327" xfId="17305"/>
    <cellStyle name="Currency 327 2" xfId="30091"/>
    <cellStyle name="Currency 328" xfId="17309"/>
    <cellStyle name="Currency 328 2" xfId="30093"/>
    <cellStyle name="Currency 329" xfId="17313"/>
    <cellStyle name="Currency 329 2" xfId="30095"/>
    <cellStyle name="Currency 33" xfId="8347"/>
    <cellStyle name="Currency 33 2" xfId="10150"/>
    <cellStyle name="Currency 33 2 2" xfId="14718"/>
    <cellStyle name="Currency 33 2 2 2" xfId="22251"/>
    <cellStyle name="Currency 33 2 2 2 2" xfId="32288"/>
    <cellStyle name="Currency 33 2 2 3" xfId="28779"/>
    <cellStyle name="Currency 33 2 3" xfId="21065"/>
    <cellStyle name="Currency 33 2 3 2" xfId="31111"/>
    <cellStyle name="Currency 33 2 4" xfId="26274"/>
    <cellStyle name="Currency 33 3" xfId="9474"/>
    <cellStyle name="Currency 33 3 2" xfId="14085"/>
    <cellStyle name="Currency 33 3 2 2" xfId="28146"/>
    <cellStyle name="Currency 33 3 3" xfId="21655"/>
    <cellStyle name="Currency 33 3 3 2" xfId="31695"/>
    <cellStyle name="Currency 33 3 4" xfId="25641"/>
    <cellStyle name="Currency 33 4" xfId="13220"/>
    <cellStyle name="Currency 33 4 2" xfId="27583"/>
    <cellStyle name="Currency 33 5" xfId="23880"/>
    <cellStyle name="Currency 33 5 2" xfId="33916"/>
    <cellStyle name="Currency 33 6" xfId="25416"/>
    <cellStyle name="Currency 330" xfId="17317"/>
    <cellStyle name="Currency 330 2" xfId="30097"/>
    <cellStyle name="Currency 331" xfId="17321"/>
    <cellStyle name="Currency 331 2" xfId="30099"/>
    <cellStyle name="Currency 332" xfId="17325"/>
    <cellStyle name="Currency 332 2" xfId="30101"/>
    <cellStyle name="Currency 333" xfId="17329"/>
    <cellStyle name="Currency 333 2" xfId="30103"/>
    <cellStyle name="Currency 334" xfId="17332"/>
    <cellStyle name="Currency 334 2" xfId="30105"/>
    <cellStyle name="Currency 335" xfId="17336"/>
    <cellStyle name="Currency 335 2" xfId="30107"/>
    <cellStyle name="Currency 336" xfId="17340"/>
    <cellStyle name="Currency 336 2" xfId="30109"/>
    <cellStyle name="Currency 337" xfId="17343"/>
    <cellStyle name="Currency 337 2" xfId="30112"/>
    <cellStyle name="Currency 338" xfId="17341"/>
    <cellStyle name="Currency 338 2" xfId="30110"/>
    <cellStyle name="Currency 339" xfId="17353"/>
    <cellStyle name="Currency 339 2" xfId="30115"/>
    <cellStyle name="Currency 34" xfId="8348"/>
    <cellStyle name="Currency 34 2" xfId="10160"/>
    <cellStyle name="Currency 34 2 2" xfId="14728"/>
    <cellStyle name="Currency 34 2 2 2" xfId="22261"/>
    <cellStyle name="Currency 34 2 2 2 2" xfId="32298"/>
    <cellStyle name="Currency 34 2 2 3" xfId="28789"/>
    <cellStyle name="Currency 34 2 3" xfId="21075"/>
    <cellStyle name="Currency 34 2 3 2" xfId="31121"/>
    <cellStyle name="Currency 34 2 4" xfId="26284"/>
    <cellStyle name="Currency 34 3" xfId="9487"/>
    <cellStyle name="Currency 34 3 2" xfId="14095"/>
    <cellStyle name="Currency 34 3 2 2" xfId="28156"/>
    <cellStyle name="Currency 34 3 3" xfId="21665"/>
    <cellStyle name="Currency 34 3 3 2" xfId="31705"/>
    <cellStyle name="Currency 34 3 4" xfId="25651"/>
    <cellStyle name="Currency 34 4" xfId="13221"/>
    <cellStyle name="Currency 34 4 2" xfId="27584"/>
    <cellStyle name="Currency 34 5" xfId="23890"/>
    <cellStyle name="Currency 34 5 2" xfId="33926"/>
    <cellStyle name="Currency 34 6" xfId="25417"/>
    <cellStyle name="Currency 340" xfId="17357"/>
    <cellStyle name="Currency 340 2" xfId="30117"/>
    <cellStyle name="Currency 341" xfId="17360"/>
    <cellStyle name="Currency 341 2" xfId="30119"/>
    <cellStyle name="Currency 342" xfId="17364"/>
    <cellStyle name="Currency 342 2" xfId="30121"/>
    <cellStyle name="Currency 343" xfId="17367"/>
    <cellStyle name="Currency 343 2" xfId="30123"/>
    <cellStyle name="Currency 344" xfId="17370"/>
    <cellStyle name="Currency 344 2" xfId="30126"/>
    <cellStyle name="Currency 345" xfId="17368"/>
    <cellStyle name="Currency 345 2" xfId="30124"/>
    <cellStyle name="Currency 346" xfId="17380"/>
    <cellStyle name="Currency 346 2" xfId="30130"/>
    <cellStyle name="Currency 347" xfId="17384"/>
    <cellStyle name="Currency 347 2" xfId="30133"/>
    <cellStyle name="Currency 348" xfId="17388"/>
    <cellStyle name="Currency 348 2" xfId="30136"/>
    <cellStyle name="Currency 349" xfId="17389"/>
    <cellStyle name="Currency 349 2" xfId="30137"/>
    <cellStyle name="Currency 35" xfId="8349"/>
    <cellStyle name="Currency 35 2" xfId="10207"/>
    <cellStyle name="Currency 35 2 2" xfId="14775"/>
    <cellStyle name="Currency 35 2 2 2" xfId="22308"/>
    <cellStyle name="Currency 35 2 2 2 2" xfId="32345"/>
    <cellStyle name="Currency 35 2 2 3" xfId="28836"/>
    <cellStyle name="Currency 35 2 3" xfId="21122"/>
    <cellStyle name="Currency 35 2 3 2" xfId="31168"/>
    <cellStyle name="Currency 35 2 4" xfId="26331"/>
    <cellStyle name="Currency 35 3" xfId="9538"/>
    <cellStyle name="Currency 35 3 2" xfId="14142"/>
    <cellStyle name="Currency 35 3 2 2" xfId="28203"/>
    <cellStyle name="Currency 35 3 3" xfId="21712"/>
    <cellStyle name="Currency 35 3 3 2" xfId="31752"/>
    <cellStyle name="Currency 35 3 4" xfId="25698"/>
    <cellStyle name="Currency 35 4" xfId="13222"/>
    <cellStyle name="Currency 35 4 2" xfId="27585"/>
    <cellStyle name="Currency 35 5" xfId="23937"/>
    <cellStyle name="Currency 35 5 2" xfId="33973"/>
    <cellStyle name="Currency 35 6" xfId="25418"/>
    <cellStyle name="Currency 350" xfId="17395"/>
    <cellStyle name="Currency 350 2" xfId="30138"/>
    <cellStyle name="Currency 351" xfId="17397"/>
    <cellStyle name="Currency 351 2" xfId="30139"/>
    <cellStyle name="Currency 352" xfId="17404"/>
    <cellStyle name="Currency 352 2" xfId="30141"/>
    <cellStyle name="Currency 353" xfId="17408"/>
    <cellStyle name="Currency 353 2" xfId="30144"/>
    <cellStyle name="Currency 354" xfId="17412"/>
    <cellStyle name="Currency 354 2" xfId="30146"/>
    <cellStyle name="Currency 355" xfId="17414"/>
    <cellStyle name="Currency 355 2" xfId="30147"/>
    <cellStyle name="Currency 356" xfId="17418"/>
    <cellStyle name="Currency 356 2" xfId="30149"/>
    <cellStyle name="Currency 357" xfId="17425"/>
    <cellStyle name="Currency 357 2" xfId="30151"/>
    <cellStyle name="Currency 358" xfId="17429"/>
    <cellStyle name="Currency 358 2" xfId="30153"/>
    <cellStyle name="Currency 359" xfId="17433"/>
    <cellStyle name="Currency 359 2" xfId="30155"/>
    <cellStyle name="Currency 36" xfId="8350"/>
    <cellStyle name="Currency 36 2" xfId="10209"/>
    <cellStyle name="Currency 36 2 2" xfId="14777"/>
    <cellStyle name="Currency 36 2 2 2" xfId="22310"/>
    <cellStyle name="Currency 36 2 2 2 2" xfId="32347"/>
    <cellStyle name="Currency 36 2 2 3" xfId="28838"/>
    <cellStyle name="Currency 36 2 3" xfId="21124"/>
    <cellStyle name="Currency 36 2 3 2" xfId="31170"/>
    <cellStyle name="Currency 36 2 4" xfId="26333"/>
    <cellStyle name="Currency 36 3" xfId="9540"/>
    <cellStyle name="Currency 36 3 2" xfId="14144"/>
    <cellStyle name="Currency 36 3 2 2" xfId="28205"/>
    <cellStyle name="Currency 36 3 3" xfId="21714"/>
    <cellStyle name="Currency 36 3 3 2" xfId="31754"/>
    <cellStyle name="Currency 36 3 4" xfId="25700"/>
    <cellStyle name="Currency 36 4" xfId="13223"/>
    <cellStyle name="Currency 36 4 2" xfId="27586"/>
    <cellStyle name="Currency 36 5" xfId="23939"/>
    <cellStyle name="Currency 36 5 2" xfId="33975"/>
    <cellStyle name="Currency 36 6" xfId="25419"/>
    <cellStyle name="Currency 360" xfId="17437"/>
    <cellStyle name="Currency 360 2" xfId="30157"/>
    <cellStyle name="Currency 361" xfId="17441"/>
    <cellStyle name="Currency 361 2" xfId="30159"/>
    <cellStyle name="Currency 362" xfId="17445"/>
    <cellStyle name="Currency 362 2" xfId="30161"/>
    <cellStyle name="Currency 363" xfId="17449"/>
    <cellStyle name="Currency 363 2" xfId="30163"/>
    <cellStyle name="Currency 364" xfId="17453"/>
    <cellStyle name="Currency 364 2" xfId="30165"/>
    <cellStyle name="Currency 365" xfId="17457"/>
    <cellStyle name="Currency 365 2" xfId="30167"/>
    <cellStyle name="Currency 366" xfId="17461"/>
    <cellStyle name="Currency 366 2" xfId="30169"/>
    <cellStyle name="Currency 367" xfId="17465"/>
    <cellStyle name="Currency 367 2" xfId="30171"/>
    <cellStyle name="Currency 368" xfId="17469"/>
    <cellStyle name="Currency 368 2" xfId="30173"/>
    <cellStyle name="Currency 369" xfId="17473"/>
    <cellStyle name="Currency 369 2" xfId="30175"/>
    <cellStyle name="Currency 37" xfId="8351"/>
    <cellStyle name="Currency 37 2" xfId="10211"/>
    <cellStyle name="Currency 37 2 2" xfId="14779"/>
    <cellStyle name="Currency 37 2 2 2" xfId="22312"/>
    <cellStyle name="Currency 37 2 2 2 2" xfId="32349"/>
    <cellStyle name="Currency 37 2 2 3" xfId="28840"/>
    <cellStyle name="Currency 37 2 3" xfId="21126"/>
    <cellStyle name="Currency 37 2 3 2" xfId="31172"/>
    <cellStyle name="Currency 37 2 4" xfId="26335"/>
    <cellStyle name="Currency 37 3" xfId="9542"/>
    <cellStyle name="Currency 37 3 2" xfId="14146"/>
    <cellStyle name="Currency 37 3 2 2" xfId="28207"/>
    <cellStyle name="Currency 37 3 3" xfId="21716"/>
    <cellStyle name="Currency 37 3 3 2" xfId="31756"/>
    <cellStyle name="Currency 37 3 4" xfId="25702"/>
    <cellStyle name="Currency 37 4" xfId="13224"/>
    <cellStyle name="Currency 37 4 2" xfId="27587"/>
    <cellStyle name="Currency 37 5" xfId="23941"/>
    <cellStyle name="Currency 37 5 2" xfId="33977"/>
    <cellStyle name="Currency 37 6" xfId="25420"/>
    <cellStyle name="Currency 370" xfId="17476"/>
    <cellStyle name="Currency 370 2" xfId="30177"/>
    <cellStyle name="Currency 371" xfId="17480"/>
    <cellStyle name="Currency 371 2" xfId="30179"/>
    <cellStyle name="Currency 372" xfId="17484"/>
    <cellStyle name="Currency 372 2" xfId="30181"/>
    <cellStyle name="Currency 373" xfId="17487"/>
    <cellStyle name="Currency 373 2" xfId="30184"/>
    <cellStyle name="Currency 374" xfId="17485"/>
    <cellStyle name="Currency 374 2" xfId="30182"/>
    <cellStyle name="Currency 375" xfId="17496"/>
    <cellStyle name="Currency 375 2" xfId="30187"/>
    <cellStyle name="Currency 376" xfId="17500"/>
    <cellStyle name="Currency 376 2" xfId="30189"/>
    <cellStyle name="Currency 377" xfId="17504"/>
    <cellStyle name="Currency 377 2" xfId="30191"/>
    <cellStyle name="Currency 378" xfId="17508"/>
    <cellStyle name="Currency 378 2" xfId="30193"/>
    <cellStyle name="Currency 379" xfId="17512"/>
    <cellStyle name="Currency 379 2" xfId="30195"/>
    <cellStyle name="Currency 38" xfId="8352"/>
    <cellStyle name="Currency 38 2" xfId="10213"/>
    <cellStyle name="Currency 38 2 2" xfId="14781"/>
    <cellStyle name="Currency 38 2 2 2" xfId="22314"/>
    <cellStyle name="Currency 38 2 2 2 2" xfId="32351"/>
    <cellStyle name="Currency 38 2 2 3" xfId="28842"/>
    <cellStyle name="Currency 38 2 3" xfId="21128"/>
    <cellStyle name="Currency 38 2 3 2" xfId="31174"/>
    <cellStyle name="Currency 38 2 4" xfId="26337"/>
    <cellStyle name="Currency 38 3" xfId="9544"/>
    <cellStyle name="Currency 38 3 2" xfId="14148"/>
    <cellStyle name="Currency 38 3 2 2" xfId="28209"/>
    <cellStyle name="Currency 38 3 3" xfId="21718"/>
    <cellStyle name="Currency 38 3 3 2" xfId="31758"/>
    <cellStyle name="Currency 38 3 4" xfId="25704"/>
    <cellStyle name="Currency 38 4" xfId="13225"/>
    <cellStyle name="Currency 38 4 2" xfId="27588"/>
    <cellStyle name="Currency 38 5" xfId="23943"/>
    <cellStyle name="Currency 38 5 2" xfId="33979"/>
    <cellStyle name="Currency 38 6" xfId="25421"/>
    <cellStyle name="Currency 380" xfId="17516"/>
    <cellStyle name="Currency 380 2" xfId="30197"/>
    <cellStyle name="Currency 381" xfId="17520"/>
    <cellStyle name="Currency 381 2" xfId="30199"/>
    <cellStyle name="Currency 382" xfId="17524"/>
    <cellStyle name="Currency 382 2" xfId="30201"/>
    <cellStyle name="Currency 383" xfId="17528"/>
    <cellStyle name="Currency 383 2" xfId="30203"/>
    <cellStyle name="Currency 384" xfId="17531"/>
    <cellStyle name="Currency 384 2" xfId="30205"/>
    <cellStyle name="Currency 385" xfId="17534"/>
    <cellStyle name="Currency 385 2" xfId="30207"/>
    <cellStyle name="Currency 386" xfId="17537"/>
    <cellStyle name="Currency 386 2" xfId="30209"/>
    <cellStyle name="Currency 387" xfId="17538"/>
    <cellStyle name="Currency 387 2" xfId="30210"/>
    <cellStyle name="Currency 388" xfId="17541"/>
    <cellStyle name="Currency 388 2" xfId="30211"/>
    <cellStyle name="Currency 389" xfId="17553"/>
    <cellStyle name="Currency 389 2" xfId="30215"/>
    <cellStyle name="Currency 39" xfId="8353"/>
    <cellStyle name="Currency 39 2" xfId="10215"/>
    <cellStyle name="Currency 39 2 2" xfId="14783"/>
    <cellStyle name="Currency 39 2 2 2" xfId="22316"/>
    <cellStyle name="Currency 39 2 2 2 2" xfId="32353"/>
    <cellStyle name="Currency 39 2 2 3" xfId="28844"/>
    <cellStyle name="Currency 39 2 3" xfId="21130"/>
    <cellStyle name="Currency 39 2 3 2" xfId="31176"/>
    <cellStyle name="Currency 39 2 4" xfId="26339"/>
    <cellStyle name="Currency 39 3" xfId="9546"/>
    <cellStyle name="Currency 39 3 2" xfId="14150"/>
    <cellStyle name="Currency 39 3 2 2" xfId="28211"/>
    <cellStyle name="Currency 39 3 3" xfId="21720"/>
    <cellStyle name="Currency 39 3 3 2" xfId="31760"/>
    <cellStyle name="Currency 39 3 4" xfId="25706"/>
    <cellStyle name="Currency 39 4" xfId="13226"/>
    <cellStyle name="Currency 39 4 2" xfId="27589"/>
    <cellStyle name="Currency 39 5" xfId="23945"/>
    <cellStyle name="Currency 39 5 2" xfId="33981"/>
    <cellStyle name="Currency 39 6" xfId="25422"/>
    <cellStyle name="Currency 390" xfId="17556"/>
    <cellStyle name="Currency 390 2" xfId="30217"/>
    <cellStyle name="Currency 391" xfId="17559"/>
    <cellStyle name="Currency 391 2" xfId="30219"/>
    <cellStyle name="Currency 392" xfId="17563"/>
    <cellStyle name="Currency 392 2" xfId="30221"/>
    <cellStyle name="Currency 393" xfId="17566"/>
    <cellStyle name="Currency 393 2" xfId="30224"/>
    <cellStyle name="Currency 394" xfId="17564"/>
    <cellStyle name="Currency 394 2" xfId="30222"/>
    <cellStyle name="Currency 395" xfId="17575"/>
    <cellStyle name="Currency 395 2" xfId="30227"/>
    <cellStyle name="Currency 396" xfId="17578"/>
    <cellStyle name="Currency 396 2" xfId="30230"/>
    <cellStyle name="Currency 397" xfId="17576"/>
    <cellStyle name="Currency 397 2" xfId="30228"/>
    <cellStyle name="Currency 398" xfId="17586"/>
    <cellStyle name="Currency 398 2" xfId="30233"/>
    <cellStyle name="Currency 399" xfId="17590"/>
    <cellStyle name="Currency 399 2" xfId="30235"/>
    <cellStyle name="Currency 4" xfId="3809"/>
    <cellStyle name="Currency 4 2" xfId="9248"/>
    <cellStyle name="Currency 4 2 2" xfId="10114"/>
    <cellStyle name="Currency 4 2 2 2" xfId="14682"/>
    <cellStyle name="Currency 4 2 2 2 2" xfId="22214"/>
    <cellStyle name="Currency 4 2 2 2 2 2" xfId="32251"/>
    <cellStyle name="Currency 4 2 2 2 3" xfId="28743"/>
    <cellStyle name="Currency 4 2 2 3" xfId="21027"/>
    <cellStyle name="Currency 4 2 2 3 2" xfId="31074"/>
    <cellStyle name="Currency 4 2 2 4" xfId="26238"/>
    <cellStyle name="Currency 4 2 3" xfId="9400"/>
    <cellStyle name="Currency 4 2 3 2" xfId="14047"/>
    <cellStyle name="Currency 4 2 3 2 2" xfId="28108"/>
    <cellStyle name="Currency 4 2 3 3" xfId="21597"/>
    <cellStyle name="Currency 4 2 3 3 2" xfId="31638"/>
    <cellStyle name="Currency 4 2 3 4" xfId="25603"/>
    <cellStyle name="Currency 4 2 4" xfId="18528"/>
    <cellStyle name="Currency 4 2 4 2" xfId="30655"/>
    <cellStyle name="Currency 4 2 5" xfId="24402"/>
    <cellStyle name="Currency 4 2 5 2" xfId="34438"/>
    <cellStyle name="Currency 4 2 6" xfId="25511"/>
    <cellStyle name="Currency 4 3" xfId="10020"/>
    <cellStyle name="Currency 4 3 2" xfId="14614"/>
    <cellStyle name="Currency 4 3 2 2" xfId="22183"/>
    <cellStyle name="Currency 4 3 2 2 2" xfId="32221"/>
    <cellStyle name="Currency 4 3 2 3" xfId="28675"/>
    <cellStyle name="Currency 4 3 3" xfId="18455"/>
    <cellStyle name="Currency 4 3 3 2" xfId="30583"/>
    <cellStyle name="Currency 4 3 4" xfId="20991"/>
    <cellStyle name="Currency 4 3 4 2" xfId="31044"/>
    <cellStyle name="Currency 4 3 5" xfId="26170"/>
    <cellStyle name="Currency 4 4" xfId="9302"/>
    <cellStyle name="Currency 4 4 2" xfId="13991"/>
    <cellStyle name="Currency 4 4 2 2" xfId="28052"/>
    <cellStyle name="Currency 4 4 3" xfId="20871"/>
    <cellStyle name="Currency 4 4 3 2" xfId="30928"/>
    <cellStyle name="Currency 4 4 4" xfId="25547"/>
    <cellStyle name="Currency 4 5" xfId="18333"/>
    <cellStyle name="Currency 4 5 2" xfId="20888"/>
    <cellStyle name="Currency 4 5 2 2" xfId="30945"/>
    <cellStyle name="Currency 4 5 3" xfId="30461"/>
    <cellStyle name="Currency 4 6" xfId="11799"/>
    <cellStyle name="Currency 4 6 2" xfId="27033"/>
    <cellStyle name="Currency 4 7" xfId="23804"/>
    <cellStyle name="Currency 4 7 2" xfId="33840"/>
    <cellStyle name="Currency 4 8" xfId="24886"/>
    <cellStyle name="Currency 40" xfId="8354"/>
    <cellStyle name="Currency 40 2" xfId="10217"/>
    <cellStyle name="Currency 40 2 2" xfId="14785"/>
    <cellStyle name="Currency 40 2 2 2" xfId="22318"/>
    <cellStyle name="Currency 40 2 2 2 2" xfId="32355"/>
    <cellStyle name="Currency 40 2 2 3" xfId="28846"/>
    <cellStyle name="Currency 40 2 3" xfId="21132"/>
    <cellStyle name="Currency 40 2 3 2" xfId="31178"/>
    <cellStyle name="Currency 40 2 4" xfId="26341"/>
    <cellStyle name="Currency 40 3" xfId="9548"/>
    <cellStyle name="Currency 40 3 2" xfId="14152"/>
    <cellStyle name="Currency 40 3 2 2" xfId="28213"/>
    <cellStyle name="Currency 40 3 3" xfId="21722"/>
    <cellStyle name="Currency 40 3 3 2" xfId="31762"/>
    <cellStyle name="Currency 40 3 4" xfId="25708"/>
    <cellStyle name="Currency 40 4" xfId="13227"/>
    <cellStyle name="Currency 40 4 2" xfId="27590"/>
    <cellStyle name="Currency 40 5" xfId="23947"/>
    <cellStyle name="Currency 40 5 2" xfId="33983"/>
    <cellStyle name="Currency 40 6" xfId="25423"/>
    <cellStyle name="Currency 400" xfId="17594"/>
    <cellStyle name="Currency 400 2" xfId="30237"/>
    <cellStyle name="Currency 401" xfId="17598"/>
    <cellStyle name="Currency 401 2" xfId="30239"/>
    <cellStyle name="Currency 402" xfId="17602"/>
    <cellStyle name="Currency 402 2" xfId="30241"/>
    <cellStyle name="Currency 403" xfId="17605"/>
    <cellStyle name="Currency 403 2" xfId="30243"/>
    <cellStyle name="Currency 404" xfId="17608"/>
    <cellStyle name="Currency 404 2" xfId="30245"/>
    <cellStyle name="Currency 405" xfId="17611"/>
    <cellStyle name="Currency 405 2" xfId="30247"/>
    <cellStyle name="Currency 406" xfId="17613"/>
    <cellStyle name="Currency 406 2" xfId="30249"/>
    <cellStyle name="Currency 407" xfId="17614"/>
    <cellStyle name="Currency 407 2" xfId="30250"/>
    <cellStyle name="Currency 408" xfId="17759"/>
    <cellStyle name="Currency 408 2" xfId="30252"/>
    <cellStyle name="Currency 409" xfId="17959"/>
    <cellStyle name="Currency 409 2" xfId="30268"/>
    <cellStyle name="Currency 41" xfId="8355"/>
    <cellStyle name="Currency 41 2" xfId="10121"/>
    <cellStyle name="Currency 41 2 2" xfId="14689"/>
    <cellStyle name="Currency 41 2 2 2" xfId="22221"/>
    <cellStyle name="Currency 41 2 2 2 2" xfId="32258"/>
    <cellStyle name="Currency 41 2 2 3" xfId="28750"/>
    <cellStyle name="Currency 41 2 3" xfId="21035"/>
    <cellStyle name="Currency 41 2 3 2" xfId="31081"/>
    <cellStyle name="Currency 41 2 4" xfId="26245"/>
    <cellStyle name="Currency 41 3" xfId="9410"/>
    <cellStyle name="Currency 41 3 2" xfId="14054"/>
    <cellStyle name="Currency 41 3 2 2" xfId="28115"/>
    <cellStyle name="Currency 41 3 3" xfId="21624"/>
    <cellStyle name="Currency 41 3 3 2" xfId="31664"/>
    <cellStyle name="Currency 41 3 4" xfId="25610"/>
    <cellStyle name="Currency 41 4" xfId="13228"/>
    <cellStyle name="Currency 41 4 2" xfId="27591"/>
    <cellStyle name="Currency 41 5" xfId="23851"/>
    <cellStyle name="Currency 41 5 2" xfId="33887"/>
    <cellStyle name="Currency 41 6" xfId="25424"/>
    <cellStyle name="Currency 410" xfId="17956"/>
    <cellStyle name="Currency 410 2" xfId="30266"/>
    <cellStyle name="Currency 411" xfId="17786"/>
    <cellStyle name="Currency 411 2" xfId="30257"/>
    <cellStyle name="Currency 412" xfId="17976"/>
    <cellStyle name="Currency 412 2" xfId="30270"/>
    <cellStyle name="Currency 413" xfId="17981"/>
    <cellStyle name="Currency 413 2" xfId="30274"/>
    <cellStyle name="Currency 414" xfId="18043"/>
    <cellStyle name="Currency 414 2" xfId="30315"/>
    <cellStyle name="Currency 415" xfId="18050"/>
    <cellStyle name="Currency 415 2" xfId="30319"/>
    <cellStyle name="Currency 416" xfId="18054"/>
    <cellStyle name="Currency 416 2" xfId="30321"/>
    <cellStyle name="Currency 417" xfId="18058"/>
    <cellStyle name="Currency 417 2" xfId="30323"/>
    <cellStyle name="Currency 418" xfId="18062"/>
    <cellStyle name="Currency 418 2" xfId="30325"/>
    <cellStyle name="Currency 419" xfId="18066"/>
    <cellStyle name="Currency 419 2" xfId="30327"/>
    <cellStyle name="Currency 42" xfId="8356"/>
    <cellStyle name="Currency 42 2" xfId="10219"/>
    <cellStyle name="Currency 42 2 2" xfId="14787"/>
    <cellStyle name="Currency 42 2 2 2" xfId="22320"/>
    <cellStyle name="Currency 42 2 2 2 2" xfId="32357"/>
    <cellStyle name="Currency 42 2 2 3" xfId="28848"/>
    <cellStyle name="Currency 42 2 3" xfId="21134"/>
    <cellStyle name="Currency 42 2 3 2" xfId="31180"/>
    <cellStyle name="Currency 42 2 4" xfId="26343"/>
    <cellStyle name="Currency 42 3" xfId="9550"/>
    <cellStyle name="Currency 42 3 2" xfId="14154"/>
    <cellStyle name="Currency 42 3 2 2" xfId="28215"/>
    <cellStyle name="Currency 42 3 3" xfId="21724"/>
    <cellStyle name="Currency 42 3 3 2" xfId="31764"/>
    <cellStyle name="Currency 42 3 4" xfId="25710"/>
    <cellStyle name="Currency 42 4" xfId="13229"/>
    <cellStyle name="Currency 42 4 2" xfId="27592"/>
    <cellStyle name="Currency 42 5" xfId="23949"/>
    <cellStyle name="Currency 42 5 2" xfId="33985"/>
    <cellStyle name="Currency 42 6" xfId="25425"/>
    <cellStyle name="Currency 420" xfId="18070"/>
    <cellStyle name="Currency 420 2" xfId="30328"/>
    <cellStyle name="Currency 421" xfId="18071"/>
    <cellStyle name="Currency 421 2" xfId="30329"/>
    <cellStyle name="Currency 422" xfId="18072"/>
    <cellStyle name="Currency 422 2" xfId="30330"/>
    <cellStyle name="Currency 423" xfId="18082"/>
    <cellStyle name="Currency 423 2" xfId="30336"/>
    <cellStyle name="Currency 424" xfId="18086"/>
    <cellStyle name="Currency 424 2" xfId="30338"/>
    <cellStyle name="Currency 425" xfId="18085"/>
    <cellStyle name="Currency 425 2" xfId="30337"/>
    <cellStyle name="Currency 426" xfId="18094"/>
    <cellStyle name="Currency 426 2" xfId="30342"/>
    <cellStyle name="Currency 427" xfId="18093"/>
    <cellStyle name="Currency 427 2" xfId="30341"/>
    <cellStyle name="Currency 428" xfId="18101"/>
    <cellStyle name="Currency 428 2" xfId="30345"/>
    <cellStyle name="Currency 429" xfId="18105"/>
    <cellStyle name="Currency 429 2" xfId="30347"/>
    <cellStyle name="Currency 43" xfId="8357"/>
    <cellStyle name="Currency 43 2" xfId="10220"/>
    <cellStyle name="Currency 43 2 2" xfId="14788"/>
    <cellStyle name="Currency 43 2 2 2" xfId="22321"/>
    <cellStyle name="Currency 43 2 2 2 2" xfId="32358"/>
    <cellStyle name="Currency 43 2 2 3" xfId="28849"/>
    <cellStyle name="Currency 43 2 3" xfId="21135"/>
    <cellStyle name="Currency 43 2 3 2" xfId="31181"/>
    <cellStyle name="Currency 43 2 4" xfId="26344"/>
    <cellStyle name="Currency 43 3" xfId="9551"/>
    <cellStyle name="Currency 43 3 2" xfId="14155"/>
    <cellStyle name="Currency 43 3 2 2" xfId="28216"/>
    <cellStyle name="Currency 43 3 3" xfId="21725"/>
    <cellStyle name="Currency 43 3 3 2" xfId="31765"/>
    <cellStyle name="Currency 43 3 4" xfId="25711"/>
    <cellStyle name="Currency 43 4" xfId="13230"/>
    <cellStyle name="Currency 43 4 2" xfId="27593"/>
    <cellStyle name="Currency 43 5" xfId="23950"/>
    <cellStyle name="Currency 43 5 2" xfId="33986"/>
    <cellStyle name="Currency 43 6" xfId="25426"/>
    <cellStyle name="Currency 430" xfId="18109"/>
    <cellStyle name="Currency 430 2" xfId="30349"/>
    <cellStyle name="Currency 431" xfId="18113"/>
    <cellStyle name="Currency 431 2" xfId="30351"/>
    <cellStyle name="Currency 432" xfId="18117"/>
    <cellStyle name="Currency 432 2" xfId="30353"/>
    <cellStyle name="Currency 433" xfId="18120"/>
    <cellStyle name="Currency 433 2" xfId="30354"/>
    <cellStyle name="Currency 434" xfId="18123"/>
    <cellStyle name="Currency 434 2" xfId="30355"/>
    <cellStyle name="Currency 435" xfId="18131"/>
    <cellStyle name="Currency 435 2" xfId="30358"/>
    <cellStyle name="Currency 436" xfId="18132"/>
    <cellStyle name="Currency 436 2" xfId="30359"/>
    <cellStyle name="Currency 437" xfId="18142"/>
    <cellStyle name="Currency 437 2" xfId="30363"/>
    <cellStyle name="Currency 438" xfId="18145"/>
    <cellStyle name="Currency 438 2" xfId="30365"/>
    <cellStyle name="Currency 439" xfId="18148"/>
    <cellStyle name="Currency 439 2" xfId="30367"/>
    <cellStyle name="Currency 44" xfId="8358"/>
    <cellStyle name="Currency 44 2" xfId="10222"/>
    <cellStyle name="Currency 44 2 2" xfId="14790"/>
    <cellStyle name="Currency 44 2 2 2" xfId="22323"/>
    <cellStyle name="Currency 44 2 2 2 2" xfId="32360"/>
    <cellStyle name="Currency 44 2 2 3" xfId="28851"/>
    <cellStyle name="Currency 44 2 3" xfId="21137"/>
    <cellStyle name="Currency 44 2 3 2" xfId="31183"/>
    <cellStyle name="Currency 44 2 4" xfId="26346"/>
    <cellStyle name="Currency 44 3" xfId="9553"/>
    <cellStyle name="Currency 44 3 2" xfId="14157"/>
    <cellStyle name="Currency 44 3 2 2" xfId="28218"/>
    <cellStyle name="Currency 44 3 3" xfId="21727"/>
    <cellStyle name="Currency 44 3 3 2" xfId="31767"/>
    <cellStyle name="Currency 44 3 4" xfId="25713"/>
    <cellStyle name="Currency 44 4" xfId="13231"/>
    <cellStyle name="Currency 44 4 2" xfId="27594"/>
    <cellStyle name="Currency 44 5" xfId="23952"/>
    <cellStyle name="Currency 44 5 2" xfId="33988"/>
    <cellStyle name="Currency 44 6" xfId="25427"/>
    <cellStyle name="Currency 440" xfId="18151"/>
    <cellStyle name="Currency 440 2" xfId="30369"/>
    <cellStyle name="Currency 441" xfId="18152"/>
    <cellStyle name="Currency 441 2" xfId="30370"/>
    <cellStyle name="Currency 442" xfId="18155"/>
    <cellStyle name="Currency 442 2" xfId="30371"/>
    <cellStyle name="Currency 443" xfId="18159"/>
    <cellStyle name="Currency 443 2" xfId="30373"/>
    <cellStyle name="Currency 444" xfId="18162"/>
    <cellStyle name="Currency 444 2" xfId="30375"/>
    <cellStyle name="Currency 445" xfId="18166"/>
    <cellStyle name="Currency 445 2" xfId="30377"/>
    <cellStyle name="Currency 446" xfId="18170"/>
    <cellStyle name="Currency 446 2" xfId="30379"/>
    <cellStyle name="Currency 447" xfId="18174"/>
    <cellStyle name="Currency 447 2" xfId="30381"/>
    <cellStyle name="Currency 448" xfId="18185"/>
    <cellStyle name="Currency 448 2" xfId="30385"/>
    <cellStyle name="Currency 449" xfId="18188"/>
    <cellStyle name="Currency 449 2" xfId="30387"/>
    <cellStyle name="Currency 45" xfId="8359"/>
    <cellStyle name="Currency 45 2" xfId="10224"/>
    <cellStyle name="Currency 45 2 2" xfId="14792"/>
    <cellStyle name="Currency 45 2 2 2" xfId="22325"/>
    <cellStyle name="Currency 45 2 2 2 2" xfId="32362"/>
    <cellStyle name="Currency 45 2 2 3" xfId="28853"/>
    <cellStyle name="Currency 45 2 3" xfId="21139"/>
    <cellStyle name="Currency 45 2 3 2" xfId="31185"/>
    <cellStyle name="Currency 45 2 4" xfId="26348"/>
    <cellStyle name="Currency 45 3" xfId="9555"/>
    <cellStyle name="Currency 45 3 2" xfId="14159"/>
    <cellStyle name="Currency 45 3 2 2" xfId="28220"/>
    <cellStyle name="Currency 45 3 3" xfId="21729"/>
    <cellStyle name="Currency 45 3 3 2" xfId="31769"/>
    <cellStyle name="Currency 45 3 4" xfId="25715"/>
    <cellStyle name="Currency 45 4" xfId="13232"/>
    <cellStyle name="Currency 45 4 2" xfId="27595"/>
    <cellStyle name="Currency 45 5" xfId="23954"/>
    <cellStyle name="Currency 45 5 2" xfId="33990"/>
    <cellStyle name="Currency 45 6" xfId="25428"/>
    <cellStyle name="Currency 450" xfId="18191"/>
    <cellStyle name="Currency 450 2" xfId="30389"/>
    <cellStyle name="Currency 451" xfId="18194"/>
    <cellStyle name="Currency 451 2" xfId="30391"/>
    <cellStyle name="Currency 452" xfId="18195"/>
    <cellStyle name="Currency 452 2" xfId="30392"/>
    <cellStyle name="Currency 453" xfId="18198"/>
    <cellStyle name="Currency 453 2" xfId="30393"/>
    <cellStyle name="Currency 454" xfId="18210"/>
    <cellStyle name="Currency 454 2" xfId="30398"/>
    <cellStyle name="Currency 455" xfId="18213"/>
    <cellStyle name="Currency 455 2" xfId="30400"/>
    <cellStyle name="Currency 456" xfId="18217"/>
    <cellStyle name="Currency 456 2" xfId="30402"/>
    <cellStyle name="Currency 457" xfId="18221"/>
    <cellStyle name="Currency 457 2" xfId="30405"/>
    <cellStyle name="Currency 458" xfId="18224"/>
    <cellStyle name="Currency 458 2" xfId="30406"/>
    <cellStyle name="Currency 459" xfId="18226"/>
    <cellStyle name="Currency 459 2" xfId="30407"/>
    <cellStyle name="Currency 46" xfId="8360"/>
    <cellStyle name="Currency 46 2" xfId="10226"/>
    <cellStyle name="Currency 46 2 2" xfId="14794"/>
    <cellStyle name="Currency 46 2 2 2" xfId="22327"/>
    <cellStyle name="Currency 46 2 2 2 2" xfId="32364"/>
    <cellStyle name="Currency 46 2 2 3" xfId="28855"/>
    <cellStyle name="Currency 46 2 3" xfId="21141"/>
    <cellStyle name="Currency 46 2 3 2" xfId="31187"/>
    <cellStyle name="Currency 46 2 4" xfId="26350"/>
    <cellStyle name="Currency 46 3" xfId="9557"/>
    <cellStyle name="Currency 46 3 2" xfId="14161"/>
    <cellStyle name="Currency 46 3 2 2" xfId="28222"/>
    <cellStyle name="Currency 46 3 3" xfId="21731"/>
    <cellStyle name="Currency 46 3 3 2" xfId="31771"/>
    <cellStyle name="Currency 46 3 4" xfId="25717"/>
    <cellStyle name="Currency 46 4" xfId="13233"/>
    <cellStyle name="Currency 46 4 2" xfId="27596"/>
    <cellStyle name="Currency 46 5" xfId="23956"/>
    <cellStyle name="Currency 46 5 2" xfId="33992"/>
    <cellStyle name="Currency 46 6" xfId="25429"/>
    <cellStyle name="Currency 460" xfId="18232"/>
    <cellStyle name="Currency 460 2" xfId="30409"/>
    <cellStyle name="Currency 461" xfId="18235"/>
    <cellStyle name="Currency 461 2" xfId="30411"/>
    <cellStyle name="Currency 462" xfId="18239"/>
    <cellStyle name="Currency 462 2" xfId="30414"/>
    <cellStyle name="Currency 463" xfId="18241"/>
    <cellStyle name="Currency 463 2" xfId="30415"/>
    <cellStyle name="Currency 464" xfId="18242"/>
    <cellStyle name="Currency 464 2" xfId="30416"/>
    <cellStyle name="Currency 465" xfId="18244"/>
    <cellStyle name="Currency 465 2" xfId="30417"/>
    <cellStyle name="Currency 466" xfId="18254"/>
    <cellStyle name="Currency 466 2" xfId="30426"/>
    <cellStyle name="Currency 467" xfId="18536"/>
    <cellStyle name="Currency 467 2" xfId="30662"/>
    <cellStyle name="Currency 468" xfId="18727"/>
    <cellStyle name="Currency 468 2" xfId="30765"/>
    <cellStyle name="Currency 469" xfId="18540"/>
    <cellStyle name="Currency 469 2" xfId="30666"/>
    <cellStyle name="Currency 47" xfId="8361"/>
    <cellStyle name="Currency 47 2" xfId="10227"/>
    <cellStyle name="Currency 47 2 2" xfId="14795"/>
    <cellStyle name="Currency 47 2 2 2" xfId="22328"/>
    <cellStyle name="Currency 47 2 2 2 2" xfId="32365"/>
    <cellStyle name="Currency 47 2 2 3" xfId="28856"/>
    <cellStyle name="Currency 47 2 3" xfId="21142"/>
    <cellStyle name="Currency 47 2 3 2" xfId="31188"/>
    <cellStyle name="Currency 47 2 4" xfId="26351"/>
    <cellStyle name="Currency 47 3" xfId="9558"/>
    <cellStyle name="Currency 47 3 2" xfId="14162"/>
    <cellStyle name="Currency 47 3 2 2" xfId="28223"/>
    <cellStyle name="Currency 47 3 3" xfId="21732"/>
    <cellStyle name="Currency 47 3 3 2" xfId="31772"/>
    <cellStyle name="Currency 47 3 4" xfId="25718"/>
    <cellStyle name="Currency 47 4" xfId="13234"/>
    <cellStyle name="Currency 47 4 2" xfId="27597"/>
    <cellStyle name="Currency 47 5" xfId="23957"/>
    <cellStyle name="Currency 47 5 2" xfId="33993"/>
    <cellStyle name="Currency 47 6" xfId="25430"/>
    <cellStyle name="Currency 470" xfId="18722"/>
    <cellStyle name="Currency 470 2" xfId="30761"/>
    <cellStyle name="Currency 471" xfId="18553"/>
    <cellStyle name="Currency 471 2" xfId="30675"/>
    <cellStyle name="Currency 472" xfId="18713"/>
    <cellStyle name="Currency 472 2" xfId="30757"/>
    <cellStyle name="Currency 473" xfId="18558"/>
    <cellStyle name="Currency 473 2" xfId="30678"/>
    <cellStyle name="Currency 474" xfId="18708"/>
    <cellStyle name="Currency 474 2" xfId="30754"/>
    <cellStyle name="Currency 475" xfId="18570"/>
    <cellStyle name="Currency 475 2" xfId="30684"/>
    <cellStyle name="Currency 476" xfId="18730"/>
    <cellStyle name="Currency 476 2" xfId="30767"/>
    <cellStyle name="Currency 477" xfId="18573"/>
    <cellStyle name="Currency 477 2" xfId="30687"/>
    <cellStyle name="Currency 478" xfId="18571"/>
    <cellStyle name="Currency 478 2" xfId="30685"/>
    <cellStyle name="Currency 479" xfId="18561"/>
    <cellStyle name="Currency 479 2" xfId="30680"/>
    <cellStyle name="Currency 48" xfId="8362"/>
    <cellStyle name="Currency 48 2" xfId="10229"/>
    <cellStyle name="Currency 48 2 2" xfId="14797"/>
    <cellStyle name="Currency 48 2 2 2" xfId="22330"/>
    <cellStyle name="Currency 48 2 2 2 2" xfId="32367"/>
    <cellStyle name="Currency 48 2 2 3" xfId="28858"/>
    <cellStyle name="Currency 48 2 3" xfId="21144"/>
    <cellStyle name="Currency 48 2 3 2" xfId="31190"/>
    <cellStyle name="Currency 48 2 4" xfId="26353"/>
    <cellStyle name="Currency 48 3" xfId="9560"/>
    <cellStyle name="Currency 48 3 2" xfId="14164"/>
    <cellStyle name="Currency 48 3 2 2" xfId="28225"/>
    <cellStyle name="Currency 48 3 3" xfId="21734"/>
    <cellStyle name="Currency 48 3 3 2" xfId="31774"/>
    <cellStyle name="Currency 48 3 4" xfId="25720"/>
    <cellStyle name="Currency 48 4" xfId="13235"/>
    <cellStyle name="Currency 48 4 2" xfId="27598"/>
    <cellStyle name="Currency 48 5" xfId="23959"/>
    <cellStyle name="Currency 48 5 2" xfId="33995"/>
    <cellStyle name="Currency 48 6" xfId="25431"/>
    <cellStyle name="Currency 480" xfId="18576"/>
    <cellStyle name="Currency 480 2" xfId="30689"/>
    <cellStyle name="Currency 481" xfId="18580"/>
    <cellStyle name="Currency 481 2" xfId="30691"/>
    <cellStyle name="Currency 482" xfId="18584"/>
    <cellStyle name="Currency 482 2" xfId="30693"/>
    <cellStyle name="Currency 483" xfId="18588"/>
    <cellStyle name="Currency 483 2" xfId="30695"/>
    <cellStyle name="Currency 484" xfId="18726"/>
    <cellStyle name="Currency 484 2" xfId="30764"/>
    <cellStyle name="Currency 485" xfId="18595"/>
    <cellStyle name="Currency 485 2" xfId="30698"/>
    <cellStyle name="Currency 486" xfId="18599"/>
    <cellStyle name="Currency 486 2" xfId="30700"/>
    <cellStyle name="Currency 487" xfId="18763"/>
    <cellStyle name="Currency 487 2" xfId="30787"/>
    <cellStyle name="Currency 488" xfId="18609"/>
    <cellStyle name="Currency 488 2" xfId="30708"/>
    <cellStyle name="Currency 489" xfId="18758"/>
    <cellStyle name="Currency 489 2" xfId="30783"/>
    <cellStyle name="Currency 49" xfId="8363"/>
    <cellStyle name="Currency 49 2" xfId="10231"/>
    <cellStyle name="Currency 49 2 2" xfId="14799"/>
    <cellStyle name="Currency 49 2 2 2" xfId="22332"/>
    <cellStyle name="Currency 49 2 2 2 2" xfId="32369"/>
    <cellStyle name="Currency 49 2 2 3" xfId="28860"/>
    <cellStyle name="Currency 49 2 3" xfId="21146"/>
    <cellStyle name="Currency 49 2 3 2" xfId="31192"/>
    <cellStyle name="Currency 49 2 4" xfId="26355"/>
    <cellStyle name="Currency 49 3" xfId="9562"/>
    <cellStyle name="Currency 49 3 2" xfId="14166"/>
    <cellStyle name="Currency 49 3 2 2" xfId="28227"/>
    <cellStyle name="Currency 49 3 3" xfId="21736"/>
    <cellStyle name="Currency 49 3 3 2" xfId="31776"/>
    <cellStyle name="Currency 49 3 4" xfId="25722"/>
    <cellStyle name="Currency 49 4" xfId="13236"/>
    <cellStyle name="Currency 49 4 2" xfId="27599"/>
    <cellStyle name="Currency 49 5" xfId="23961"/>
    <cellStyle name="Currency 49 5 2" xfId="33997"/>
    <cellStyle name="Currency 49 6" xfId="25432"/>
    <cellStyle name="Currency 490" xfId="18607"/>
    <cellStyle name="Currency 490 2" xfId="30706"/>
    <cellStyle name="Currency 491" xfId="18786"/>
    <cellStyle name="Currency 491 2" xfId="30803"/>
    <cellStyle name="Currency 492" xfId="18704"/>
    <cellStyle name="Currency 492 2" xfId="30751"/>
    <cellStyle name="Currency 493" xfId="18635"/>
    <cellStyle name="Currency 493 2" xfId="30719"/>
    <cellStyle name="Currency 494" xfId="18663"/>
    <cellStyle name="Currency 494 2" xfId="30735"/>
    <cellStyle name="Currency 495" xfId="18738"/>
    <cellStyle name="Currency 495 2" xfId="30770"/>
    <cellStyle name="Currency 496" xfId="18849"/>
    <cellStyle name="Currency 496 2" xfId="30834"/>
    <cellStyle name="Currency 497" xfId="18676"/>
    <cellStyle name="Currency 497 2" xfId="30740"/>
    <cellStyle name="Currency 498" xfId="18611"/>
    <cellStyle name="Currency 498 2" xfId="30710"/>
    <cellStyle name="Currency 499" xfId="18660"/>
    <cellStyle name="Currency 499 2" xfId="30734"/>
    <cellStyle name="Currency 5" xfId="3843"/>
    <cellStyle name="Currency 5 2" xfId="9249"/>
    <cellStyle name="Currency 5 2 2" xfId="10118"/>
    <cellStyle name="Currency 5 2 2 2" xfId="14686"/>
    <cellStyle name="Currency 5 2 2 2 2" xfId="22218"/>
    <cellStyle name="Currency 5 2 2 2 2 2" xfId="32255"/>
    <cellStyle name="Currency 5 2 2 2 3" xfId="28747"/>
    <cellStyle name="Currency 5 2 2 3" xfId="21032"/>
    <cellStyle name="Currency 5 2 2 3 2" xfId="31078"/>
    <cellStyle name="Currency 5 2 2 4" xfId="26242"/>
    <cellStyle name="Currency 5 2 3" xfId="9407"/>
    <cellStyle name="Currency 5 2 3 2" xfId="14051"/>
    <cellStyle name="Currency 5 2 3 2 2" xfId="28112"/>
    <cellStyle name="Currency 5 2 3 3" xfId="21621"/>
    <cellStyle name="Currency 5 2 3 3 2" xfId="31661"/>
    <cellStyle name="Currency 5 2 3 4" xfId="25607"/>
    <cellStyle name="Currency 5 2 4" xfId="24406"/>
    <cellStyle name="Currency 5 2 4 2" xfId="34442"/>
    <cellStyle name="Currency 5 2 5" xfId="25512"/>
    <cellStyle name="Currency 5 3" xfId="10112"/>
    <cellStyle name="Currency 5 3 2" xfId="14680"/>
    <cellStyle name="Currency 5 3 2 2" xfId="22212"/>
    <cellStyle name="Currency 5 3 2 2 2" xfId="32249"/>
    <cellStyle name="Currency 5 3 2 3" xfId="28741"/>
    <cellStyle name="Currency 5 3 3" xfId="21025"/>
    <cellStyle name="Currency 5 3 3 2" xfId="31072"/>
    <cellStyle name="Currency 5 3 4" xfId="26236"/>
    <cellStyle name="Currency 5 4" xfId="9398"/>
    <cellStyle name="Currency 5 4 2" xfId="14045"/>
    <cellStyle name="Currency 5 4 2 2" xfId="28106"/>
    <cellStyle name="Currency 5 4 3" xfId="21595"/>
    <cellStyle name="Currency 5 4 3 2" xfId="31636"/>
    <cellStyle name="Currency 5 4 4" xfId="25601"/>
    <cellStyle name="Currency 5 5" xfId="18250"/>
    <cellStyle name="Currency 5 5 2" xfId="30423"/>
    <cellStyle name="Currency 5 6" xfId="11825"/>
    <cellStyle name="Currency 5 6 2" xfId="27058"/>
    <cellStyle name="Currency 5 7" xfId="23825"/>
    <cellStyle name="Currency 5 7 2" xfId="33861"/>
    <cellStyle name="Currency 5 8" xfId="24913"/>
    <cellStyle name="Currency 50" xfId="8364"/>
    <cellStyle name="Currency 50 2" xfId="10233"/>
    <cellStyle name="Currency 50 2 2" xfId="14801"/>
    <cellStyle name="Currency 50 2 2 2" xfId="22334"/>
    <cellStyle name="Currency 50 2 2 2 2" xfId="32371"/>
    <cellStyle name="Currency 50 2 2 3" xfId="28862"/>
    <cellStyle name="Currency 50 2 3" xfId="21148"/>
    <cellStyle name="Currency 50 2 3 2" xfId="31194"/>
    <cellStyle name="Currency 50 2 4" xfId="26357"/>
    <cellStyle name="Currency 50 3" xfId="9564"/>
    <cellStyle name="Currency 50 3 2" xfId="14168"/>
    <cellStyle name="Currency 50 3 2 2" xfId="28229"/>
    <cellStyle name="Currency 50 3 3" xfId="21738"/>
    <cellStyle name="Currency 50 3 3 2" xfId="31778"/>
    <cellStyle name="Currency 50 3 4" xfId="25724"/>
    <cellStyle name="Currency 50 4" xfId="13237"/>
    <cellStyle name="Currency 50 4 2" xfId="27600"/>
    <cellStyle name="Currency 50 5" xfId="23963"/>
    <cellStyle name="Currency 50 5 2" xfId="33999"/>
    <cellStyle name="Currency 50 6" xfId="25433"/>
    <cellStyle name="Currency 500" xfId="18781"/>
    <cellStyle name="Currency 500 2" xfId="30800"/>
    <cellStyle name="Currency 501" xfId="18839"/>
    <cellStyle name="Currency 501 2" xfId="30828"/>
    <cellStyle name="Currency 502" xfId="18810"/>
    <cellStyle name="Currency 502 2" xfId="30816"/>
    <cellStyle name="Currency 503" xfId="18735"/>
    <cellStyle name="Currency 503 2" xfId="30768"/>
    <cellStyle name="Currency 504" xfId="18812"/>
    <cellStyle name="Currency 504 2" xfId="30817"/>
    <cellStyle name="Currency 505" xfId="18703"/>
    <cellStyle name="Currency 505 2" xfId="30750"/>
    <cellStyle name="Currency 506" xfId="18718"/>
    <cellStyle name="Currency 506 2" xfId="30759"/>
    <cellStyle name="Currency 507" xfId="18871"/>
    <cellStyle name="Currency 507 2" xfId="30845"/>
    <cellStyle name="Currency 508" xfId="18822"/>
    <cellStyle name="Currency 508 2" xfId="30820"/>
    <cellStyle name="Currency 509" xfId="18814"/>
    <cellStyle name="Currency 509 2" xfId="30818"/>
    <cellStyle name="Currency 51" xfId="8365"/>
    <cellStyle name="Currency 51 2" xfId="10235"/>
    <cellStyle name="Currency 51 2 2" xfId="14803"/>
    <cellStyle name="Currency 51 2 2 2" xfId="22336"/>
    <cellStyle name="Currency 51 2 2 2 2" xfId="32373"/>
    <cellStyle name="Currency 51 2 2 3" xfId="28864"/>
    <cellStyle name="Currency 51 2 3" xfId="21150"/>
    <cellStyle name="Currency 51 2 3 2" xfId="31196"/>
    <cellStyle name="Currency 51 2 4" xfId="26359"/>
    <cellStyle name="Currency 51 3" xfId="9566"/>
    <cellStyle name="Currency 51 3 2" xfId="14170"/>
    <cellStyle name="Currency 51 3 2 2" xfId="28231"/>
    <cellStyle name="Currency 51 3 3" xfId="21740"/>
    <cellStyle name="Currency 51 3 3 2" xfId="31780"/>
    <cellStyle name="Currency 51 3 4" xfId="25726"/>
    <cellStyle name="Currency 51 4" xfId="13238"/>
    <cellStyle name="Currency 51 4 2" xfId="27601"/>
    <cellStyle name="Currency 51 5" xfId="23965"/>
    <cellStyle name="Currency 51 5 2" xfId="34001"/>
    <cellStyle name="Currency 51 6" xfId="25434"/>
    <cellStyle name="Currency 510" xfId="18867"/>
    <cellStyle name="Currency 510 2" xfId="30842"/>
    <cellStyle name="Currency 511" xfId="18840"/>
    <cellStyle name="Currency 511 2" xfId="30829"/>
    <cellStyle name="Currency 512" xfId="18745"/>
    <cellStyle name="Currency 512 2" xfId="30774"/>
    <cellStyle name="Currency 513" xfId="18550"/>
    <cellStyle name="Currency 513 2" xfId="30673"/>
    <cellStyle name="Currency 514" xfId="18672"/>
    <cellStyle name="Currency 514 2" xfId="30738"/>
    <cellStyle name="Currency 515" xfId="18787"/>
    <cellStyle name="Currency 515 2" xfId="30804"/>
    <cellStyle name="Currency 516" xfId="18827"/>
    <cellStyle name="Currency 516 2" xfId="30823"/>
    <cellStyle name="Currency 517" xfId="18770"/>
    <cellStyle name="Currency 517 2" xfId="30792"/>
    <cellStyle name="Currency 518" xfId="18544"/>
    <cellStyle name="Currency 518 2" xfId="30669"/>
    <cellStyle name="Currency 519" xfId="18557"/>
    <cellStyle name="Currency 519 2" xfId="30677"/>
    <cellStyle name="Currency 52" xfId="8366"/>
    <cellStyle name="Currency 52 2" xfId="10239"/>
    <cellStyle name="Currency 52 2 2" xfId="14807"/>
    <cellStyle name="Currency 52 2 2 2" xfId="22340"/>
    <cellStyle name="Currency 52 2 2 2 2" xfId="32377"/>
    <cellStyle name="Currency 52 2 2 3" xfId="28868"/>
    <cellStyle name="Currency 52 2 3" xfId="21154"/>
    <cellStyle name="Currency 52 2 3 2" xfId="31200"/>
    <cellStyle name="Currency 52 2 4" xfId="26363"/>
    <cellStyle name="Currency 52 3" xfId="9570"/>
    <cellStyle name="Currency 52 3 2" xfId="14174"/>
    <cellStyle name="Currency 52 3 2 2" xfId="28235"/>
    <cellStyle name="Currency 52 3 3" xfId="21744"/>
    <cellStyle name="Currency 52 3 3 2" xfId="31784"/>
    <cellStyle name="Currency 52 3 4" xfId="25730"/>
    <cellStyle name="Currency 52 4" xfId="13239"/>
    <cellStyle name="Currency 52 4 2" xfId="27602"/>
    <cellStyle name="Currency 52 5" xfId="23969"/>
    <cellStyle name="Currency 52 5 2" xfId="34005"/>
    <cellStyle name="Currency 52 6" xfId="25435"/>
    <cellStyle name="Currency 520" xfId="18803"/>
    <cellStyle name="Currency 520 2" xfId="30810"/>
    <cellStyle name="Currency 521" xfId="18804"/>
    <cellStyle name="Currency 521 2" xfId="30811"/>
    <cellStyle name="Currency 522" xfId="18746"/>
    <cellStyle name="Currency 522 2" xfId="30775"/>
    <cellStyle name="Currency 523" xfId="18716"/>
    <cellStyle name="Currency 523 2" xfId="30758"/>
    <cellStyle name="Currency 524" xfId="18628"/>
    <cellStyle name="Currency 524 2" xfId="30717"/>
    <cellStyle name="Currency 525" xfId="18711"/>
    <cellStyle name="Currency 525 2" xfId="30755"/>
    <cellStyle name="Currency 526" xfId="18843"/>
    <cellStyle name="Currency 526 2" xfId="30831"/>
    <cellStyle name="Currency 527" xfId="18606"/>
    <cellStyle name="Currency 527 2" xfId="30705"/>
    <cellStyle name="Currency 528" xfId="18617"/>
    <cellStyle name="Currency 528 2" xfId="30714"/>
    <cellStyle name="Currency 529" xfId="18658"/>
    <cellStyle name="Currency 529 2" xfId="30733"/>
    <cellStyle name="Currency 53" xfId="8367"/>
    <cellStyle name="Currency 53 2" xfId="10241"/>
    <cellStyle name="Currency 53 2 2" xfId="14809"/>
    <cellStyle name="Currency 53 2 2 2" xfId="22342"/>
    <cellStyle name="Currency 53 2 2 2 2" xfId="32379"/>
    <cellStyle name="Currency 53 2 2 3" xfId="28870"/>
    <cellStyle name="Currency 53 2 3" xfId="21156"/>
    <cellStyle name="Currency 53 2 3 2" xfId="31202"/>
    <cellStyle name="Currency 53 2 4" xfId="26365"/>
    <cellStyle name="Currency 53 3" xfId="9572"/>
    <cellStyle name="Currency 53 3 2" xfId="14176"/>
    <cellStyle name="Currency 53 3 2 2" xfId="28237"/>
    <cellStyle name="Currency 53 3 3" xfId="21746"/>
    <cellStyle name="Currency 53 3 3 2" xfId="31786"/>
    <cellStyle name="Currency 53 3 4" xfId="25732"/>
    <cellStyle name="Currency 53 4" xfId="13240"/>
    <cellStyle name="Currency 53 4 2" xfId="27603"/>
    <cellStyle name="Currency 53 5" xfId="23971"/>
    <cellStyle name="Currency 53 5 2" xfId="34007"/>
    <cellStyle name="Currency 53 6" xfId="25436"/>
    <cellStyle name="Currency 530" xfId="18743"/>
    <cellStyle name="Currency 530 2" xfId="30773"/>
    <cellStyle name="Currency 531" xfId="18831"/>
    <cellStyle name="Currency 531 2" xfId="30825"/>
    <cellStyle name="Currency 532" xfId="18754"/>
    <cellStyle name="Currency 532 2" xfId="30780"/>
    <cellStyle name="Currency 533" xfId="18647"/>
    <cellStyle name="Currency 533 2" xfId="30727"/>
    <cellStyle name="Currency 534" xfId="18723"/>
    <cellStyle name="Currency 534 2" xfId="30762"/>
    <cellStyle name="Currency 535" xfId="18778"/>
    <cellStyle name="Currency 535 2" xfId="30797"/>
    <cellStyle name="Currency 536" xfId="18613"/>
    <cellStyle name="Currency 536 2" xfId="30711"/>
    <cellStyle name="Currency 537" xfId="18783"/>
    <cellStyle name="Currency 537 2" xfId="30801"/>
    <cellStyle name="Currency 538" xfId="18688"/>
    <cellStyle name="Currency 538 2" xfId="30743"/>
    <cellStyle name="Currency 539" xfId="18697"/>
    <cellStyle name="Currency 539 2" xfId="30746"/>
    <cellStyle name="Currency 54" xfId="8368"/>
    <cellStyle name="Currency 54 2" xfId="10243"/>
    <cellStyle name="Currency 54 2 2" xfId="14811"/>
    <cellStyle name="Currency 54 2 2 2" xfId="22344"/>
    <cellStyle name="Currency 54 2 2 2 2" xfId="32381"/>
    <cellStyle name="Currency 54 2 2 3" xfId="28872"/>
    <cellStyle name="Currency 54 2 3" xfId="21158"/>
    <cellStyle name="Currency 54 2 3 2" xfId="31204"/>
    <cellStyle name="Currency 54 2 4" xfId="26367"/>
    <cellStyle name="Currency 54 3" xfId="9574"/>
    <cellStyle name="Currency 54 3 2" xfId="14178"/>
    <cellStyle name="Currency 54 3 2 2" xfId="28239"/>
    <cellStyle name="Currency 54 3 3" xfId="21748"/>
    <cellStyle name="Currency 54 3 3 2" xfId="31788"/>
    <cellStyle name="Currency 54 3 4" xfId="25734"/>
    <cellStyle name="Currency 54 4" xfId="13241"/>
    <cellStyle name="Currency 54 4 2" xfId="27604"/>
    <cellStyle name="Currency 54 5" xfId="23973"/>
    <cellStyle name="Currency 54 5 2" xfId="34009"/>
    <cellStyle name="Currency 54 6" xfId="25437"/>
    <cellStyle name="Currency 540" xfId="18725"/>
    <cellStyle name="Currency 540 2" xfId="30763"/>
    <cellStyle name="Currency 541" xfId="18784"/>
    <cellStyle name="Currency 541 2" xfId="30802"/>
    <cellStyle name="Currency 542" xfId="18864"/>
    <cellStyle name="Currency 542 2" xfId="30839"/>
    <cellStyle name="Currency 543" xfId="18792"/>
    <cellStyle name="Currency 543 2" xfId="30808"/>
    <cellStyle name="Currency 544" xfId="18605"/>
    <cellStyle name="Currency 544 2" xfId="30704"/>
    <cellStyle name="Currency 545" xfId="18771"/>
    <cellStyle name="Currency 545 2" xfId="30793"/>
    <cellStyle name="Currency 546" xfId="18637"/>
    <cellStyle name="Currency 546 2" xfId="30720"/>
    <cellStyle name="Currency 547" xfId="18833"/>
    <cellStyle name="Currency 547 2" xfId="30827"/>
    <cellStyle name="Currency 548" xfId="18779"/>
    <cellStyle name="Currency 548 2" xfId="30798"/>
    <cellStyle name="Currency 549" xfId="18869"/>
    <cellStyle name="Currency 549 2" xfId="30843"/>
    <cellStyle name="Currency 55" xfId="8369"/>
    <cellStyle name="Currency 55 2" xfId="10125"/>
    <cellStyle name="Currency 55 2 2" xfId="14693"/>
    <cellStyle name="Currency 55 2 2 2" xfId="22225"/>
    <cellStyle name="Currency 55 2 2 2 2" xfId="32262"/>
    <cellStyle name="Currency 55 2 2 3" xfId="28754"/>
    <cellStyle name="Currency 55 2 3" xfId="21039"/>
    <cellStyle name="Currency 55 2 3 2" xfId="31085"/>
    <cellStyle name="Currency 55 2 4" xfId="26249"/>
    <cellStyle name="Currency 55 3" xfId="9415"/>
    <cellStyle name="Currency 55 3 2" xfId="14058"/>
    <cellStyle name="Currency 55 3 2 2" xfId="28119"/>
    <cellStyle name="Currency 55 3 3" xfId="21628"/>
    <cellStyle name="Currency 55 3 3 2" xfId="31668"/>
    <cellStyle name="Currency 55 3 4" xfId="25614"/>
    <cellStyle name="Currency 55 4" xfId="13242"/>
    <cellStyle name="Currency 55 4 2" xfId="27605"/>
    <cellStyle name="Currency 55 5" xfId="23855"/>
    <cellStyle name="Currency 55 5 2" xfId="33891"/>
    <cellStyle name="Currency 55 6" xfId="25438"/>
    <cellStyle name="Currency 550" xfId="18806"/>
    <cellStyle name="Currency 550 2" xfId="30813"/>
    <cellStyle name="Currency 551" xfId="18870"/>
    <cellStyle name="Currency 551 2" xfId="30844"/>
    <cellStyle name="Currency 552" xfId="18807"/>
    <cellStyle name="Currency 552 2" xfId="30814"/>
    <cellStyle name="Currency 553" xfId="18623"/>
    <cellStyle name="Currency 553 2" xfId="30716"/>
    <cellStyle name="Currency 554" xfId="18848"/>
    <cellStyle name="Currency 554 2" xfId="30833"/>
    <cellStyle name="Currency 555" xfId="18622"/>
    <cellStyle name="Currency 555 2" xfId="30715"/>
    <cellStyle name="Currency 556" xfId="18664"/>
    <cellStyle name="Currency 556 2" xfId="30736"/>
    <cellStyle name="Currency 557" xfId="18865"/>
    <cellStyle name="Currency 557 2" xfId="30840"/>
    <cellStyle name="Currency 558" xfId="18645"/>
    <cellStyle name="Currency 558 2" xfId="30726"/>
    <cellStyle name="Currency 559" xfId="18875"/>
    <cellStyle name="Currency 559 2" xfId="30846"/>
    <cellStyle name="Currency 56" xfId="8370"/>
    <cellStyle name="Currency 56 2" xfId="10245"/>
    <cellStyle name="Currency 56 2 2" xfId="14813"/>
    <cellStyle name="Currency 56 2 2 2" xfId="22346"/>
    <cellStyle name="Currency 56 2 2 2 2" xfId="32383"/>
    <cellStyle name="Currency 56 2 2 3" xfId="28874"/>
    <cellStyle name="Currency 56 2 3" xfId="21160"/>
    <cellStyle name="Currency 56 2 3 2" xfId="31206"/>
    <cellStyle name="Currency 56 2 4" xfId="26369"/>
    <cellStyle name="Currency 56 3" xfId="9576"/>
    <cellStyle name="Currency 56 3 2" xfId="14180"/>
    <cellStyle name="Currency 56 3 2 2" xfId="28241"/>
    <cellStyle name="Currency 56 3 3" xfId="21750"/>
    <cellStyle name="Currency 56 3 3 2" xfId="31790"/>
    <cellStyle name="Currency 56 3 4" xfId="25736"/>
    <cellStyle name="Currency 56 4" xfId="13243"/>
    <cellStyle name="Currency 56 4 2" xfId="27606"/>
    <cellStyle name="Currency 56 5" xfId="23975"/>
    <cellStyle name="Currency 56 5 2" xfId="34011"/>
    <cellStyle name="Currency 56 6" xfId="25439"/>
    <cellStyle name="Currency 560" xfId="10924"/>
    <cellStyle name="Currency 560 2" xfId="26985"/>
    <cellStyle name="Currency 561" xfId="11794"/>
    <cellStyle name="Currency 561 2" xfId="27032"/>
    <cellStyle name="Currency 562" xfId="12458"/>
    <cellStyle name="Currency 562 2" xfId="27102"/>
    <cellStyle name="Currency 563" xfId="19705"/>
    <cellStyle name="Currency 563 2" xfId="30863"/>
    <cellStyle name="Currency 564" xfId="11282"/>
    <cellStyle name="Currency 564 2" xfId="27000"/>
    <cellStyle name="Currency 565" xfId="20677"/>
    <cellStyle name="Currency 565 2" xfId="30894"/>
    <cellStyle name="Currency 566" xfId="12080"/>
    <cellStyle name="Currency 566 2" xfId="27090"/>
    <cellStyle name="Currency 567" xfId="20488"/>
    <cellStyle name="Currency 567 2" xfId="30884"/>
    <cellStyle name="Currency 568" xfId="20726"/>
    <cellStyle name="Currency 568 2" xfId="30902"/>
    <cellStyle name="Currency 569" xfId="10913"/>
    <cellStyle name="Currency 569 2" xfId="26975"/>
    <cellStyle name="Currency 57" xfId="8371"/>
    <cellStyle name="Currency 57 2" xfId="10247"/>
    <cellStyle name="Currency 57 2 2" xfId="14815"/>
    <cellStyle name="Currency 57 2 2 2" xfId="22348"/>
    <cellStyle name="Currency 57 2 2 2 2" xfId="32385"/>
    <cellStyle name="Currency 57 2 2 3" xfId="28876"/>
    <cellStyle name="Currency 57 2 3" xfId="21162"/>
    <cellStyle name="Currency 57 2 3 2" xfId="31208"/>
    <cellStyle name="Currency 57 2 4" xfId="26371"/>
    <cellStyle name="Currency 57 3" xfId="9578"/>
    <cellStyle name="Currency 57 3 2" xfId="14182"/>
    <cellStyle name="Currency 57 3 2 2" xfId="28243"/>
    <cellStyle name="Currency 57 3 3" xfId="21752"/>
    <cellStyle name="Currency 57 3 3 2" xfId="31792"/>
    <cellStyle name="Currency 57 3 4" xfId="25738"/>
    <cellStyle name="Currency 57 4" xfId="13244"/>
    <cellStyle name="Currency 57 4 2" xfId="27607"/>
    <cellStyle name="Currency 57 5" xfId="23977"/>
    <cellStyle name="Currency 57 5 2" xfId="34013"/>
    <cellStyle name="Currency 57 6" xfId="25440"/>
    <cellStyle name="Currency 570" xfId="20885"/>
    <cellStyle name="Currency 570 2" xfId="30942"/>
    <cellStyle name="Currency 571" xfId="24026"/>
    <cellStyle name="Currency 571 2" xfId="34062"/>
    <cellStyle name="Currency 572" xfId="24381"/>
    <cellStyle name="Currency 572 2" xfId="34417"/>
    <cellStyle name="Currency 573" xfId="20881"/>
    <cellStyle name="Currency 573 2" xfId="30938"/>
    <cellStyle name="Currency 574" xfId="20884"/>
    <cellStyle name="Currency 574 2" xfId="30941"/>
    <cellStyle name="Currency 575" xfId="20876"/>
    <cellStyle name="Currency 575 2" xfId="30933"/>
    <cellStyle name="Currency 576" xfId="24437"/>
    <cellStyle name="Currency 576 2" xfId="34471"/>
    <cellStyle name="Currency 577" xfId="24441"/>
    <cellStyle name="Currency 577 2" xfId="34473"/>
    <cellStyle name="Currency 578" xfId="24446"/>
    <cellStyle name="Currency 578 2" xfId="34477"/>
    <cellStyle name="Currency 579" xfId="24450"/>
    <cellStyle name="Currency 579 2" xfId="34478"/>
    <cellStyle name="Currency 58" xfId="8372"/>
    <cellStyle name="Currency 58 2" xfId="10237"/>
    <cellStyle name="Currency 58 2 2" xfId="14805"/>
    <cellStyle name="Currency 58 2 2 2" xfId="22338"/>
    <cellStyle name="Currency 58 2 2 2 2" xfId="32375"/>
    <cellStyle name="Currency 58 2 2 3" xfId="28866"/>
    <cellStyle name="Currency 58 2 3" xfId="21152"/>
    <cellStyle name="Currency 58 2 3 2" xfId="31198"/>
    <cellStyle name="Currency 58 2 4" xfId="26361"/>
    <cellStyle name="Currency 58 3" xfId="9568"/>
    <cellStyle name="Currency 58 3 2" xfId="14172"/>
    <cellStyle name="Currency 58 3 2 2" xfId="28233"/>
    <cellStyle name="Currency 58 3 3" xfId="21742"/>
    <cellStyle name="Currency 58 3 3 2" xfId="31782"/>
    <cellStyle name="Currency 58 3 4" xfId="25728"/>
    <cellStyle name="Currency 58 4" xfId="13245"/>
    <cellStyle name="Currency 58 4 2" xfId="27608"/>
    <cellStyle name="Currency 58 5" xfId="23967"/>
    <cellStyle name="Currency 58 5 2" xfId="34003"/>
    <cellStyle name="Currency 58 6" xfId="25441"/>
    <cellStyle name="Currency 580" xfId="24453"/>
    <cellStyle name="Currency 580 2" xfId="34479"/>
    <cellStyle name="Currency 581" xfId="24457"/>
    <cellStyle name="Currency 581 2" xfId="34481"/>
    <cellStyle name="Currency 582" xfId="24461"/>
    <cellStyle name="Currency 582 2" xfId="34483"/>
    <cellStyle name="Currency 583" xfId="24466"/>
    <cellStyle name="Currency 583 2" xfId="34486"/>
    <cellStyle name="Currency 584" xfId="24468"/>
    <cellStyle name="Currency 584 2" xfId="34487"/>
    <cellStyle name="Currency 585" xfId="24473"/>
    <cellStyle name="Currency 585 2" xfId="34489"/>
    <cellStyle name="Currency 586" xfId="24480"/>
    <cellStyle name="Currency 586 2" xfId="34494"/>
    <cellStyle name="Currency 587" xfId="24479"/>
    <cellStyle name="Currency 587 2" xfId="34493"/>
    <cellStyle name="Currency 588" xfId="24488"/>
    <cellStyle name="Currency 588 2" xfId="34498"/>
    <cellStyle name="Currency 589" xfId="24487"/>
    <cellStyle name="Currency 589 2" xfId="34497"/>
    <cellStyle name="Currency 59" xfId="8373"/>
    <cellStyle name="Currency 59 2" xfId="10248"/>
    <cellStyle name="Currency 59 2 2" xfId="14816"/>
    <cellStyle name="Currency 59 2 2 2" xfId="22349"/>
    <cellStyle name="Currency 59 2 2 2 2" xfId="32386"/>
    <cellStyle name="Currency 59 2 2 3" xfId="28877"/>
    <cellStyle name="Currency 59 2 3" xfId="21163"/>
    <cellStyle name="Currency 59 2 3 2" xfId="31209"/>
    <cellStyle name="Currency 59 2 4" xfId="26372"/>
    <cellStyle name="Currency 59 3" xfId="9579"/>
    <cellStyle name="Currency 59 3 2" xfId="14183"/>
    <cellStyle name="Currency 59 3 2 2" xfId="28244"/>
    <cellStyle name="Currency 59 3 3" xfId="21753"/>
    <cellStyle name="Currency 59 3 3 2" xfId="31793"/>
    <cellStyle name="Currency 59 3 4" xfId="25739"/>
    <cellStyle name="Currency 59 4" xfId="13246"/>
    <cellStyle name="Currency 59 4 2" xfId="27609"/>
    <cellStyle name="Currency 59 5" xfId="23978"/>
    <cellStyle name="Currency 59 5 2" xfId="34014"/>
    <cellStyle name="Currency 59 6" xfId="25442"/>
    <cellStyle name="Currency 590" xfId="24484"/>
    <cellStyle name="Currency 590 2" xfId="34496"/>
    <cellStyle name="Currency 591" xfId="24500"/>
    <cellStyle name="Currency 591 2" xfId="34504"/>
    <cellStyle name="Currency 592" xfId="24499"/>
    <cellStyle name="Currency 592 2" xfId="34503"/>
    <cellStyle name="Currency 593" xfId="24506"/>
    <cellStyle name="Currency 593 2" xfId="34506"/>
    <cellStyle name="Currency 594" xfId="24507"/>
    <cellStyle name="Currency 594 2" xfId="34507"/>
    <cellStyle name="Currency 595" xfId="24515"/>
    <cellStyle name="Currency 595 2" xfId="34515"/>
    <cellStyle name="Currency 596" xfId="24509"/>
    <cellStyle name="Currency 596 2" xfId="34509"/>
    <cellStyle name="Currency 597" xfId="24514"/>
    <cellStyle name="Currency 597 2" xfId="34514"/>
    <cellStyle name="Currency 598" xfId="24511"/>
    <cellStyle name="Currency 598 2" xfId="34511"/>
    <cellStyle name="Currency 599" xfId="24519"/>
    <cellStyle name="Currency 599 2" xfId="34517"/>
    <cellStyle name="Currency 6" xfId="3860"/>
    <cellStyle name="Currency 6 2" xfId="10148"/>
    <cellStyle name="Currency 6 2 2" xfId="14716"/>
    <cellStyle name="Currency 6 2 2 2" xfId="22249"/>
    <cellStyle name="Currency 6 2 2 2 2" xfId="32286"/>
    <cellStyle name="Currency 6 2 2 3" xfId="28777"/>
    <cellStyle name="Currency 6 2 3" xfId="21063"/>
    <cellStyle name="Currency 6 2 3 2" xfId="31109"/>
    <cellStyle name="Currency 6 2 4" xfId="26272"/>
    <cellStyle name="Currency 6 3" xfId="9468"/>
    <cellStyle name="Currency 6 3 2" xfId="14083"/>
    <cellStyle name="Currency 6 3 2 2" xfId="28144"/>
    <cellStyle name="Currency 6 3 3" xfId="21652"/>
    <cellStyle name="Currency 6 3 3 2" xfId="31692"/>
    <cellStyle name="Currency 6 3 4" xfId="25639"/>
    <cellStyle name="Currency 6 4" xfId="18452"/>
    <cellStyle name="Currency 6 4 2" xfId="30580"/>
    <cellStyle name="Currency 6 5" xfId="11838"/>
    <cellStyle name="Currency 6 5 2" xfId="27071"/>
    <cellStyle name="Currency 6 6" xfId="23827"/>
    <cellStyle name="Currency 6 6 2" xfId="33863"/>
    <cellStyle name="Currency 6 7" xfId="24926"/>
    <cellStyle name="Currency 60" xfId="8374"/>
    <cellStyle name="Currency 60 2" xfId="10250"/>
    <cellStyle name="Currency 60 2 2" xfId="14818"/>
    <cellStyle name="Currency 60 2 2 2" xfId="22351"/>
    <cellStyle name="Currency 60 2 2 2 2" xfId="32388"/>
    <cellStyle name="Currency 60 2 2 3" xfId="28879"/>
    <cellStyle name="Currency 60 2 3" xfId="21165"/>
    <cellStyle name="Currency 60 2 3 2" xfId="31211"/>
    <cellStyle name="Currency 60 2 4" xfId="26374"/>
    <cellStyle name="Currency 60 3" xfId="9581"/>
    <cellStyle name="Currency 60 3 2" xfId="14185"/>
    <cellStyle name="Currency 60 3 2 2" xfId="28246"/>
    <cellStyle name="Currency 60 3 3" xfId="21755"/>
    <cellStyle name="Currency 60 3 3 2" xfId="31795"/>
    <cellStyle name="Currency 60 3 4" xfId="25741"/>
    <cellStyle name="Currency 60 4" xfId="13247"/>
    <cellStyle name="Currency 60 4 2" xfId="27610"/>
    <cellStyle name="Currency 60 5" xfId="23980"/>
    <cellStyle name="Currency 60 5 2" xfId="34016"/>
    <cellStyle name="Currency 60 6" xfId="25443"/>
    <cellStyle name="Currency 600" xfId="24525"/>
    <cellStyle name="Currency 600 2" xfId="34521"/>
    <cellStyle name="Currency 601" xfId="24535"/>
    <cellStyle name="Currency 601 2" xfId="34522"/>
    <cellStyle name="Currency 602" xfId="24555"/>
    <cellStyle name="Currency 602 2" xfId="34532"/>
    <cellStyle name="Currency 603" xfId="24562"/>
    <cellStyle name="Currency 603 2" xfId="34534"/>
    <cellStyle name="Currency 604" xfId="24522"/>
    <cellStyle name="Currency 604 2" xfId="34519"/>
    <cellStyle name="Currency 605" xfId="24523"/>
    <cellStyle name="Currency 605 2" xfId="34520"/>
    <cellStyle name="Currency 606" xfId="24566"/>
    <cellStyle name="Currency 606 2" xfId="34536"/>
    <cellStyle name="Currency 607" xfId="24578"/>
    <cellStyle name="Currency 607 2" xfId="34540"/>
    <cellStyle name="Currency 608" xfId="24543"/>
    <cellStyle name="Currency 608 2" xfId="34527"/>
    <cellStyle name="Currency 609" xfId="24586"/>
    <cellStyle name="Currency 609 2" xfId="34544"/>
    <cellStyle name="Currency 61" xfId="8375"/>
    <cellStyle name="Currency 61 2" xfId="10128"/>
    <cellStyle name="Currency 61 2 2" xfId="14696"/>
    <cellStyle name="Currency 61 2 2 2" xfId="22228"/>
    <cellStyle name="Currency 61 2 2 2 2" xfId="32265"/>
    <cellStyle name="Currency 61 2 2 3" xfId="28757"/>
    <cellStyle name="Currency 61 2 3" xfId="21042"/>
    <cellStyle name="Currency 61 2 3 2" xfId="31088"/>
    <cellStyle name="Currency 61 2 4" xfId="26252"/>
    <cellStyle name="Currency 61 3" xfId="9418"/>
    <cellStyle name="Currency 61 3 2" xfId="14061"/>
    <cellStyle name="Currency 61 3 2 2" xfId="28122"/>
    <cellStyle name="Currency 61 3 3" xfId="21631"/>
    <cellStyle name="Currency 61 3 3 2" xfId="31671"/>
    <cellStyle name="Currency 61 3 4" xfId="25617"/>
    <cellStyle name="Currency 61 4" xfId="13248"/>
    <cellStyle name="Currency 61 4 2" xfId="27611"/>
    <cellStyle name="Currency 61 5" xfId="23858"/>
    <cellStyle name="Currency 61 5 2" xfId="33894"/>
    <cellStyle name="Currency 61 6" xfId="25444"/>
    <cellStyle name="Currency 610" xfId="24553"/>
    <cellStyle name="Currency 610 2" xfId="34531"/>
    <cellStyle name="Currency 611" xfId="24564"/>
    <cellStyle name="Currency 611 2" xfId="34535"/>
    <cellStyle name="Currency 612" xfId="24590"/>
    <cellStyle name="Currency 612 2" xfId="34546"/>
    <cellStyle name="Currency 613" xfId="24594"/>
    <cellStyle name="Currency 613 2" xfId="34548"/>
    <cellStyle name="Currency 614" xfId="24597"/>
    <cellStyle name="Currency 614 2" xfId="34550"/>
    <cellStyle name="Currency 615" xfId="24600"/>
    <cellStyle name="Currency 615 2" xfId="34552"/>
    <cellStyle name="Currency 616" xfId="24603"/>
    <cellStyle name="Currency 616 2" xfId="34554"/>
    <cellStyle name="Currency 617" xfId="24606"/>
    <cellStyle name="Currency 617 2" xfId="34556"/>
    <cellStyle name="Currency 618" xfId="24609"/>
    <cellStyle name="Currency 618 2" xfId="34558"/>
    <cellStyle name="Currency 619" xfId="24612"/>
    <cellStyle name="Currency 619 2" xfId="34560"/>
    <cellStyle name="Currency 62" xfId="8376"/>
    <cellStyle name="Currency 62 2" xfId="10159"/>
    <cellStyle name="Currency 62 2 2" xfId="14727"/>
    <cellStyle name="Currency 62 2 2 2" xfId="22260"/>
    <cellStyle name="Currency 62 2 2 2 2" xfId="32297"/>
    <cellStyle name="Currency 62 2 2 3" xfId="28788"/>
    <cellStyle name="Currency 62 2 3" xfId="21074"/>
    <cellStyle name="Currency 62 2 3 2" xfId="31120"/>
    <cellStyle name="Currency 62 2 4" xfId="26283"/>
    <cellStyle name="Currency 62 3" xfId="9486"/>
    <cellStyle name="Currency 62 3 2" xfId="14094"/>
    <cellStyle name="Currency 62 3 2 2" xfId="28155"/>
    <cellStyle name="Currency 62 3 3" xfId="21664"/>
    <cellStyle name="Currency 62 3 3 2" xfId="31704"/>
    <cellStyle name="Currency 62 3 4" xfId="25650"/>
    <cellStyle name="Currency 62 4" xfId="13249"/>
    <cellStyle name="Currency 62 4 2" xfId="27612"/>
    <cellStyle name="Currency 62 5" xfId="23889"/>
    <cellStyle name="Currency 62 5 2" xfId="33925"/>
    <cellStyle name="Currency 62 6" xfId="25445"/>
    <cellStyle name="Currency 620" xfId="24615"/>
    <cellStyle name="Currency 620 2" xfId="34562"/>
    <cellStyle name="Currency 621" xfId="24618"/>
    <cellStyle name="Currency 621 2" xfId="34564"/>
    <cellStyle name="Currency 622" xfId="24620"/>
    <cellStyle name="Currency 622 2" xfId="34566"/>
    <cellStyle name="Currency 623" xfId="24622"/>
    <cellStyle name="Currency 623 2" xfId="34568"/>
    <cellStyle name="Currency 624" xfId="24624"/>
    <cellStyle name="Currency 624 2" xfId="34570"/>
    <cellStyle name="Currency 625" xfId="24628"/>
    <cellStyle name="Currency 625 2" xfId="34573"/>
    <cellStyle name="Currency 626" xfId="24633"/>
    <cellStyle name="Currency 626 2" xfId="34577"/>
    <cellStyle name="Currency 627" xfId="24639"/>
    <cellStyle name="Currency 627 2" xfId="34580"/>
    <cellStyle name="Currency 628" xfId="24587"/>
    <cellStyle name="Currency 628 2" xfId="34545"/>
    <cellStyle name="Currency 629" xfId="24646"/>
    <cellStyle name="Currency 629 2" xfId="34584"/>
    <cellStyle name="Currency 63" xfId="8377"/>
    <cellStyle name="Currency 63 2" xfId="10130"/>
    <cellStyle name="Currency 63 2 2" xfId="14698"/>
    <cellStyle name="Currency 63 2 2 2" xfId="22230"/>
    <cellStyle name="Currency 63 2 2 2 2" xfId="32267"/>
    <cellStyle name="Currency 63 2 2 3" xfId="28759"/>
    <cellStyle name="Currency 63 2 3" xfId="21044"/>
    <cellStyle name="Currency 63 2 3 2" xfId="31090"/>
    <cellStyle name="Currency 63 2 4" xfId="26254"/>
    <cellStyle name="Currency 63 3" xfId="9420"/>
    <cellStyle name="Currency 63 3 2" xfId="14063"/>
    <cellStyle name="Currency 63 3 2 2" xfId="28124"/>
    <cellStyle name="Currency 63 3 3" xfId="21633"/>
    <cellStyle name="Currency 63 3 3 2" xfId="31673"/>
    <cellStyle name="Currency 63 3 4" xfId="25619"/>
    <cellStyle name="Currency 63 4" xfId="13250"/>
    <cellStyle name="Currency 63 4 2" xfId="27613"/>
    <cellStyle name="Currency 63 5" xfId="23860"/>
    <cellStyle name="Currency 63 5 2" xfId="33896"/>
    <cellStyle name="Currency 63 6" xfId="25446"/>
    <cellStyle name="Currency 630" xfId="24648"/>
    <cellStyle name="Currency 630 2" xfId="34586"/>
    <cellStyle name="Currency 631" xfId="24655"/>
    <cellStyle name="Currency 631 2" xfId="34588"/>
    <cellStyle name="Currency 632" xfId="24661"/>
    <cellStyle name="Currency 632 2" xfId="34592"/>
    <cellStyle name="Currency 633" xfId="24665"/>
    <cellStyle name="Currency 633 2" xfId="34594"/>
    <cellStyle name="Currency 634" xfId="24669"/>
    <cellStyle name="Currency 634 2" xfId="34596"/>
    <cellStyle name="Currency 635" xfId="24673"/>
    <cellStyle name="Currency 635 2" xfId="34598"/>
    <cellStyle name="Currency 636" xfId="24677"/>
    <cellStyle name="Currency 636 2" xfId="34600"/>
    <cellStyle name="Currency 637" xfId="24656"/>
    <cellStyle name="Currency 637 2" xfId="34589"/>
    <cellStyle name="Currency 638" xfId="24685"/>
    <cellStyle name="Currency 638 2" xfId="34604"/>
    <cellStyle name="Currency 639" xfId="24678"/>
    <cellStyle name="Currency 639 2" xfId="34601"/>
    <cellStyle name="Currency 64" xfId="8378"/>
    <cellStyle name="Currency 64 2" xfId="10271"/>
    <cellStyle name="Currency 64 2 2" xfId="14839"/>
    <cellStyle name="Currency 64 2 2 2" xfId="22372"/>
    <cellStyle name="Currency 64 2 2 2 2" xfId="32408"/>
    <cellStyle name="Currency 64 2 2 3" xfId="28900"/>
    <cellStyle name="Currency 64 2 3" xfId="21186"/>
    <cellStyle name="Currency 64 2 3 2" xfId="31231"/>
    <cellStyle name="Currency 64 2 4" xfId="26395"/>
    <cellStyle name="Currency 64 3" xfId="9602"/>
    <cellStyle name="Currency 64 3 2" xfId="14206"/>
    <cellStyle name="Currency 64 3 2 2" xfId="28267"/>
    <cellStyle name="Currency 64 3 3" xfId="21776"/>
    <cellStyle name="Currency 64 3 3 2" xfId="31815"/>
    <cellStyle name="Currency 64 3 4" xfId="25762"/>
    <cellStyle name="Currency 64 4" xfId="13251"/>
    <cellStyle name="Currency 64 4 2" xfId="27614"/>
    <cellStyle name="Currency 64 5" xfId="23982"/>
    <cellStyle name="Currency 64 5 2" xfId="34018"/>
    <cellStyle name="Currency 64 6" xfId="25447"/>
    <cellStyle name="Currency 640" xfId="24693"/>
    <cellStyle name="Currency 640 2" xfId="34608"/>
    <cellStyle name="Currency 641" xfId="24697"/>
    <cellStyle name="Currency 641 2" xfId="34610"/>
    <cellStyle name="Currency 642" xfId="24701"/>
    <cellStyle name="Currency 642 2" xfId="34612"/>
    <cellStyle name="Currency 643" xfId="24705"/>
    <cellStyle name="Currency 643 2" xfId="34614"/>
    <cellStyle name="Currency 644" xfId="24686"/>
    <cellStyle name="Currency 644 2" xfId="34605"/>
    <cellStyle name="Currency 645" xfId="24785"/>
    <cellStyle name="Currency 646" xfId="24811"/>
    <cellStyle name="Currency 647" xfId="24810"/>
    <cellStyle name="Currency 648" xfId="24883"/>
    <cellStyle name="Currency 65" xfId="8379"/>
    <cellStyle name="Currency 65 2" xfId="10273"/>
    <cellStyle name="Currency 65 2 2" xfId="14841"/>
    <cellStyle name="Currency 65 2 2 2" xfId="22374"/>
    <cellStyle name="Currency 65 2 2 2 2" xfId="32410"/>
    <cellStyle name="Currency 65 2 2 3" xfId="28902"/>
    <cellStyle name="Currency 65 2 3" xfId="21188"/>
    <cellStyle name="Currency 65 2 3 2" xfId="31233"/>
    <cellStyle name="Currency 65 2 4" xfId="26397"/>
    <cellStyle name="Currency 65 3" xfId="9604"/>
    <cellStyle name="Currency 65 3 2" xfId="14208"/>
    <cellStyle name="Currency 65 3 2 2" xfId="28269"/>
    <cellStyle name="Currency 65 3 3" xfId="21778"/>
    <cellStyle name="Currency 65 3 3 2" xfId="31817"/>
    <cellStyle name="Currency 65 3 4" xfId="25764"/>
    <cellStyle name="Currency 65 4" xfId="13252"/>
    <cellStyle name="Currency 65 4 2" xfId="27615"/>
    <cellStyle name="Currency 65 5" xfId="23984"/>
    <cellStyle name="Currency 65 5 2" xfId="34020"/>
    <cellStyle name="Currency 65 6" xfId="25448"/>
    <cellStyle name="Currency 66" xfId="8380"/>
    <cellStyle name="Currency 66 2" xfId="10275"/>
    <cellStyle name="Currency 66 2 2" xfId="14843"/>
    <cellStyle name="Currency 66 2 2 2" xfId="22376"/>
    <cellStyle name="Currency 66 2 2 2 2" xfId="32412"/>
    <cellStyle name="Currency 66 2 2 3" xfId="28904"/>
    <cellStyle name="Currency 66 2 3" xfId="21190"/>
    <cellStyle name="Currency 66 2 3 2" xfId="31235"/>
    <cellStyle name="Currency 66 2 4" xfId="26399"/>
    <cellStyle name="Currency 66 3" xfId="9606"/>
    <cellStyle name="Currency 66 3 2" xfId="14210"/>
    <cellStyle name="Currency 66 3 2 2" xfId="28271"/>
    <cellStyle name="Currency 66 3 3" xfId="21780"/>
    <cellStyle name="Currency 66 3 3 2" xfId="31819"/>
    <cellStyle name="Currency 66 3 4" xfId="25766"/>
    <cellStyle name="Currency 66 4" xfId="13253"/>
    <cellStyle name="Currency 66 4 2" xfId="27616"/>
    <cellStyle name="Currency 66 5" xfId="23986"/>
    <cellStyle name="Currency 66 5 2" xfId="34022"/>
    <cellStyle name="Currency 66 6" xfId="25449"/>
    <cellStyle name="Currency 67" xfId="8381"/>
    <cellStyle name="Currency 67 2" xfId="10277"/>
    <cellStyle name="Currency 67 2 2" xfId="14845"/>
    <cellStyle name="Currency 67 2 2 2" xfId="22378"/>
    <cellStyle name="Currency 67 2 2 2 2" xfId="32414"/>
    <cellStyle name="Currency 67 2 2 3" xfId="28906"/>
    <cellStyle name="Currency 67 2 3" xfId="21192"/>
    <cellStyle name="Currency 67 2 3 2" xfId="31237"/>
    <cellStyle name="Currency 67 2 4" xfId="26401"/>
    <cellStyle name="Currency 67 3" xfId="9608"/>
    <cellStyle name="Currency 67 3 2" xfId="14212"/>
    <cellStyle name="Currency 67 3 2 2" xfId="28273"/>
    <cellStyle name="Currency 67 3 3" xfId="21782"/>
    <cellStyle name="Currency 67 3 3 2" xfId="31821"/>
    <cellStyle name="Currency 67 3 4" xfId="25768"/>
    <cellStyle name="Currency 67 4" xfId="13254"/>
    <cellStyle name="Currency 67 4 2" xfId="27617"/>
    <cellStyle name="Currency 67 5" xfId="23988"/>
    <cellStyle name="Currency 67 5 2" xfId="34024"/>
    <cellStyle name="Currency 67 6" xfId="25450"/>
    <cellStyle name="Currency 68" xfId="8382"/>
    <cellStyle name="Currency 68 2" xfId="10279"/>
    <cellStyle name="Currency 68 2 2" xfId="14847"/>
    <cellStyle name="Currency 68 2 2 2" xfId="22380"/>
    <cellStyle name="Currency 68 2 2 2 2" xfId="32416"/>
    <cellStyle name="Currency 68 2 2 3" xfId="28908"/>
    <cellStyle name="Currency 68 2 3" xfId="21194"/>
    <cellStyle name="Currency 68 2 3 2" xfId="31239"/>
    <cellStyle name="Currency 68 2 4" xfId="26403"/>
    <cellStyle name="Currency 68 3" xfId="9610"/>
    <cellStyle name="Currency 68 3 2" xfId="14214"/>
    <cellStyle name="Currency 68 3 2 2" xfId="28275"/>
    <cellStyle name="Currency 68 3 3" xfId="21784"/>
    <cellStyle name="Currency 68 3 3 2" xfId="31823"/>
    <cellStyle name="Currency 68 3 4" xfId="25770"/>
    <cellStyle name="Currency 68 4" xfId="13255"/>
    <cellStyle name="Currency 68 4 2" xfId="27618"/>
    <cellStyle name="Currency 68 5" xfId="23990"/>
    <cellStyle name="Currency 68 5 2" xfId="34026"/>
    <cellStyle name="Currency 68 6" xfId="25451"/>
    <cellStyle name="Currency 69" xfId="8383"/>
    <cellStyle name="Currency 69 2" xfId="10281"/>
    <cellStyle name="Currency 69 2 2" xfId="14849"/>
    <cellStyle name="Currency 69 2 2 2" xfId="22382"/>
    <cellStyle name="Currency 69 2 2 2 2" xfId="32418"/>
    <cellStyle name="Currency 69 2 2 3" xfId="28910"/>
    <cellStyle name="Currency 69 2 3" xfId="21196"/>
    <cellStyle name="Currency 69 2 3 2" xfId="31241"/>
    <cellStyle name="Currency 69 2 4" xfId="26405"/>
    <cellStyle name="Currency 69 3" xfId="9612"/>
    <cellStyle name="Currency 69 3 2" xfId="14216"/>
    <cellStyle name="Currency 69 3 2 2" xfId="28277"/>
    <cellStyle name="Currency 69 3 3" xfId="21786"/>
    <cellStyle name="Currency 69 3 3 2" xfId="31825"/>
    <cellStyle name="Currency 69 3 4" xfId="25772"/>
    <cellStyle name="Currency 69 4" xfId="13256"/>
    <cellStyle name="Currency 69 4 2" xfId="27619"/>
    <cellStyle name="Currency 69 5" xfId="23992"/>
    <cellStyle name="Currency 69 5 2" xfId="34028"/>
    <cellStyle name="Currency 69 6" xfId="25452"/>
    <cellStyle name="Currency 7" xfId="8384"/>
    <cellStyle name="Currency 7 2" xfId="10149"/>
    <cellStyle name="Currency 7 2 2" xfId="14717"/>
    <cellStyle name="Currency 7 2 2 2" xfId="22250"/>
    <cellStyle name="Currency 7 2 2 2 2" xfId="32287"/>
    <cellStyle name="Currency 7 2 2 3" xfId="28778"/>
    <cellStyle name="Currency 7 2 3" xfId="21064"/>
    <cellStyle name="Currency 7 2 3 2" xfId="31110"/>
    <cellStyle name="Currency 7 2 4" xfId="26273"/>
    <cellStyle name="Currency 7 3" xfId="9471"/>
    <cellStyle name="Currency 7 3 2" xfId="14084"/>
    <cellStyle name="Currency 7 3 2 2" xfId="28145"/>
    <cellStyle name="Currency 7 3 3" xfId="21654"/>
    <cellStyle name="Currency 7 3 3 2" xfId="31694"/>
    <cellStyle name="Currency 7 3 4" xfId="25640"/>
    <cellStyle name="Currency 7 4" xfId="13257"/>
    <cellStyle name="Currency 7 4 2" xfId="27620"/>
    <cellStyle name="Currency 7 5" xfId="23879"/>
    <cellStyle name="Currency 7 5 2" xfId="33915"/>
    <cellStyle name="Currency 7 6" xfId="25453"/>
    <cellStyle name="Currency 70" xfId="8385"/>
    <cellStyle name="Currency 70 2" xfId="10157"/>
    <cellStyle name="Currency 70 2 2" xfId="14725"/>
    <cellStyle name="Currency 70 2 2 2" xfId="22258"/>
    <cellStyle name="Currency 70 2 2 2 2" xfId="32295"/>
    <cellStyle name="Currency 70 2 2 3" xfId="28786"/>
    <cellStyle name="Currency 70 2 3" xfId="21072"/>
    <cellStyle name="Currency 70 2 3 2" xfId="31118"/>
    <cellStyle name="Currency 70 2 4" xfId="26281"/>
    <cellStyle name="Currency 70 3" xfId="9484"/>
    <cellStyle name="Currency 70 3 2" xfId="14092"/>
    <cellStyle name="Currency 70 3 2 2" xfId="28153"/>
    <cellStyle name="Currency 70 3 3" xfId="21662"/>
    <cellStyle name="Currency 70 3 3 2" xfId="31702"/>
    <cellStyle name="Currency 70 3 4" xfId="25648"/>
    <cellStyle name="Currency 70 4" xfId="13258"/>
    <cellStyle name="Currency 70 4 2" xfId="27621"/>
    <cellStyle name="Currency 70 5" xfId="23887"/>
    <cellStyle name="Currency 70 5 2" xfId="33923"/>
    <cellStyle name="Currency 70 6" xfId="25454"/>
    <cellStyle name="Currency 71" xfId="8386"/>
    <cellStyle name="Currency 71 2" xfId="10162"/>
    <cellStyle name="Currency 71 2 2" xfId="14730"/>
    <cellStyle name="Currency 71 2 2 2" xfId="22263"/>
    <cellStyle name="Currency 71 2 2 2 2" xfId="32300"/>
    <cellStyle name="Currency 71 2 2 3" xfId="28791"/>
    <cellStyle name="Currency 71 2 3" xfId="21077"/>
    <cellStyle name="Currency 71 2 3 2" xfId="31123"/>
    <cellStyle name="Currency 71 2 4" xfId="26286"/>
    <cellStyle name="Currency 71 3" xfId="9489"/>
    <cellStyle name="Currency 71 3 2" xfId="14097"/>
    <cellStyle name="Currency 71 3 2 2" xfId="28158"/>
    <cellStyle name="Currency 71 3 3" xfId="21667"/>
    <cellStyle name="Currency 71 3 3 2" xfId="31707"/>
    <cellStyle name="Currency 71 3 4" xfId="25653"/>
    <cellStyle name="Currency 71 4" xfId="13259"/>
    <cellStyle name="Currency 71 4 2" xfId="27622"/>
    <cellStyle name="Currency 71 5" xfId="23892"/>
    <cellStyle name="Currency 71 5 2" xfId="33928"/>
    <cellStyle name="Currency 71 6" xfId="25455"/>
    <cellStyle name="Currency 72" xfId="8387"/>
    <cellStyle name="Currency 72 2" xfId="10136"/>
    <cellStyle name="Currency 72 2 2" xfId="14704"/>
    <cellStyle name="Currency 72 2 2 2" xfId="22236"/>
    <cellStyle name="Currency 72 2 2 2 2" xfId="32273"/>
    <cellStyle name="Currency 72 2 2 3" xfId="28765"/>
    <cellStyle name="Currency 72 2 3" xfId="21050"/>
    <cellStyle name="Currency 72 2 3 2" xfId="31096"/>
    <cellStyle name="Currency 72 2 4" xfId="26260"/>
    <cellStyle name="Currency 72 3" xfId="9440"/>
    <cellStyle name="Currency 72 3 2" xfId="14069"/>
    <cellStyle name="Currency 72 3 2 2" xfId="28130"/>
    <cellStyle name="Currency 72 3 3" xfId="21639"/>
    <cellStyle name="Currency 72 3 3 2" xfId="31679"/>
    <cellStyle name="Currency 72 3 4" xfId="25625"/>
    <cellStyle name="Currency 72 4" xfId="13260"/>
    <cellStyle name="Currency 72 4 2" xfId="27623"/>
    <cellStyle name="Currency 72 5" xfId="23866"/>
    <cellStyle name="Currency 72 5 2" xfId="33902"/>
    <cellStyle name="Currency 72 6" xfId="25456"/>
    <cellStyle name="Currency 73" xfId="8388"/>
    <cellStyle name="Currency 73 2" xfId="10134"/>
    <cellStyle name="Currency 73 2 2" xfId="14702"/>
    <cellStyle name="Currency 73 2 2 2" xfId="22234"/>
    <cellStyle name="Currency 73 2 2 2 2" xfId="32271"/>
    <cellStyle name="Currency 73 2 2 3" xfId="28763"/>
    <cellStyle name="Currency 73 2 3" xfId="21048"/>
    <cellStyle name="Currency 73 2 3 2" xfId="31094"/>
    <cellStyle name="Currency 73 2 4" xfId="26258"/>
    <cellStyle name="Currency 73 3" xfId="9437"/>
    <cellStyle name="Currency 73 3 2" xfId="14067"/>
    <cellStyle name="Currency 73 3 2 2" xfId="28128"/>
    <cellStyle name="Currency 73 3 3" xfId="21637"/>
    <cellStyle name="Currency 73 3 3 2" xfId="31677"/>
    <cellStyle name="Currency 73 3 4" xfId="25623"/>
    <cellStyle name="Currency 73 4" xfId="13261"/>
    <cellStyle name="Currency 73 4 2" xfId="27624"/>
    <cellStyle name="Currency 73 5" xfId="23864"/>
    <cellStyle name="Currency 73 5 2" xfId="33900"/>
    <cellStyle name="Currency 73 6" xfId="25457"/>
    <cellStyle name="Currency 74" xfId="8389"/>
    <cellStyle name="Currency 74 2" xfId="10132"/>
    <cellStyle name="Currency 74 2 2" xfId="14700"/>
    <cellStyle name="Currency 74 2 2 2" xfId="22232"/>
    <cellStyle name="Currency 74 2 2 2 2" xfId="32269"/>
    <cellStyle name="Currency 74 2 2 3" xfId="28761"/>
    <cellStyle name="Currency 74 2 3" xfId="21046"/>
    <cellStyle name="Currency 74 2 3 2" xfId="31092"/>
    <cellStyle name="Currency 74 2 4" xfId="26256"/>
    <cellStyle name="Currency 74 3" xfId="9429"/>
    <cellStyle name="Currency 74 3 2" xfId="14065"/>
    <cellStyle name="Currency 74 3 2 2" xfId="28126"/>
    <cellStyle name="Currency 74 3 3" xfId="21635"/>
    <cellStyle name="Currency 74 3 3 2" xfId="31675"/>
    <cellStyle name="Currency 74 3 4" xfId="25621"/>
    <cellStyle name="Currency 74 4" xfId="13262"/>
    <cellStyle name="Currency 74 4 2" xfId="27625"/>
    <cellStyle name="Currency 74 5" xfId="23862"/>
    <cellStyle name="Currency 74 5 2" xfId="33898"/>
    <cellStyle name="Currency 74 6" xfId="25458"/>
    <cellStyle name="Currency 75" xfId="8390"/>
    <cellStyle name="Currency 75 2" xfId="10141"/>
    <cellStyle name="Currency 75 2 2" xfId="14709"/>
    <cellStyle name="Currency 75 2 2 2" xfId="22241"/>
    <cellStyle name="Currency 75 2 2 2 2" xfId="32278"/>
    <cellStyle name="Currency 75 2 2 3" xfId="28770"/>
    <cellStyle name="Currency 75 2 3" xfId="21055"/>
    <cellStyle name="Currency 75 2 3 2" xfId="31101"/>
    <cellStyle name="Currency 75 2 4" xfId="26265"/>
    <cellStyle name="Currency 75 3" xfId="9454"/>
    <cellStyle name="Currency 75 3 2" xfId="14075"/>
    <cellStyle name="Currency 75 3 2 2" xfId="28136"/>
    <cellStyle name="Currency 75 3 3" xfId="21644"/>
    <cellStyle name="Currency 75 3 3 2" xfId="31684"/>
    <cellStyle name="Currency 75 3 4" xfId="25631"/>
    <cellStyle name="Currency 75 4" xfId="13263"/>
    <cellStyle name="Currency 75 4 2" xfId="27626"/>
    <cellStyle name="Currency 75 5" xfId="23871"/>
    <cellStyle name="Currency 75 5 2" xfId="33907"/>
    <cellStyle name="Currency 75 6" xfId="25459"/>
    <cellStyle name="Currency 76" xfId="8391"/>
    <cellStyle name="Currency 76 2" xfId="10283"/>
    <cellStyle name="Currency 76 2 2" xfId="14851"/>
    <cellStyle name="Currency 76 2 2 2" xfId="22384"/>
    <cellStyle name="Currency 76 2 2 2 2" xfId="32420"/>
    <cellStyle name="Currency 76 2 2 3" xfId="28912"/>
    <cellStyle name="Currency 76 2 3" xfId="21198"/>
    <cellStyle name="Currency 76 2 3 2" xfId="31243"/>
    <cellStyle name="Currency 76 2 4" xfId="26407"/>
    <cellStyle name="Currency 76 3" xfId="9614"/>
    <cellStyle name="Currency 76 3 2" xfId="14218"/>
    <cellStyle name="Currency 76 3 2 2" xfId="28279"/>
    <cellStyle name="Currency 76 3 3" xfId="21788"/>
    <cellStyle name="Currency 76 3 3 2" xfId="31827"/>
    <cellStyle name="Currency 76 3 4" xfId="25774"/>
    <cellStyle name="Currency 76 4" xfId="13264"/>
    <cellStyle name="Currency 76 4 2" xfId="27627"/>
    <cellStyle name="Currency 76 5" xfId="23994"/>
    <cellStyle name="Currency 76 5 2" xfId="34030"/>
    <cellStyle name="Currency 76 6" xfId="25460"/>
    <cellStyle name="Currency 77" xfId="8392"/>
    <cellStyle name="Currency 77 2" xfId="10143"/>
    <cellStyle name="Currency 77 2 2" xfId="14711"/>
    <cellStyle name="Currency 77 2 2 2" xfId="22243"/>
    <cellStyle name="Currency 77 2 2 2 2" xfId="32280"/>
    <cellStyle name="Currency 77 2 2 3" xfId="28772"/>
    <cellStyle name="Currency 77 2 3" xfId="21057"/>
    <cellStyle name="Currency 77 2 3 2" xfId="31103"/>
    <cellStyle name="Currency 77 2 4" xfId="26267"/>
    <cellStyle name="Currency 77 3" xfId="9456"/>
    <cellStyle name="Currency 77 3 2" xfId="14077"/>
    <cellStyle name="Currency 77 3 2 2" xfId="28138"/>
    <cellStyle name="Currency 77 3 3" xfId="21646"/>
    <cellStyle name="Currency 77 3 3 2" xfId="31686"/>
    <cellStyle name="Currency 77 3 4" xfId="25633"/>
    <cellStyle name="Currency 77 4" xfId="13265"/>
    <cellStyle name="Currency 77 4 2" xfId="27628"/>
    <cellStyle name="Currency 77 5" xfId="23873"/>
    <cellStyle name="Currency 77 5 2" xfId="33909"/>
    <cellStyle name="Currency 77 6" xfId="25461"/>
    <cellStyle name="Currency 78" xfId="8393"/>
    <cellStyle name="Currency 78 2" xfId="10285"/>
    <cellStyle name="Currency 78 2 2" xfId="14853"/>
    <cellStyle name="Currency 78 2 2 2" xfId="22386"/>
    <cellStyle name="Currency 78 2 2 2 2" xfId="32422"/>
    <cellStyle name="Currency 78 2 2 3" xfId="28914"/>
    <cellStyle name="Currency 78 2 3" xfId="21200"/>
    <cellStyle name="Currency 78 2 3 2" xfId="31245"/>
    <cellStyle name="Currency 78 2 4" xfId="26409"/>
    <cellStyle name="Currency 78 3" xfId="9616"/>
    <cellStyle name="Currency 78 3 2" xfId="14220"/>
    <cellStyle name="Currency 78 3 2 2" xfId="28281"/>
    <cellStyle name="Currency 78 3 3" xfId="21790"/>
    <cellStyle name="Currency 78 3 3 2" xfId="31829"/>
    <cellStyle name="Currency 78 3 4" xfId="25776"/>
    <cellStyle name="Currency 78 4" xfId="13266"/>
    <cellStyle name="Currency 78 4 2" xfId="27629"/>
    <cellStyle name="Currency 78 5" xfId="23996"/>
    <cellStyle name="Currency 78 5 2" xfId="34032"/>
    <cellStyle name="Currency 78 6" xfId="25462"/>
    <cellStyle name="Currency 79" xfId="8394"/>
    <cellStyle name="Currency 79 2" xfId="10291"/>
    <cellStyle name="Currency 79 2 2" xfId="14859"/>
    <cellStyle name="Currency 79 2 2 2" xfId="22392"/>
    <cellStyle name="Currency 79 2 2 2 2" xfId="32428"/>
    <cellStyle name="Currency 79 2 2 3" xfId="28920"/>
    <cellStyle name="Currency 79 2 3" xfId="21206"/>
    <cellStyle name="Currency 79 2 3 2" xfId="31251"/>
    <cellStyle name="Currency 79 2 4" xfId="26415"/>
    <cellStyle name="Currency 79 3" xfId="9622"/>
    <cellStyle name="Currency 79 3 2" xfId="14226"/>
    <cellStyle name="Currency 79 3 2 2" xfId="28287"/>
    <cellStyle name="Currency 79 3 3" xfId="21796"/>
    <cellStyle name="Currency 79 3 3 2" xfId="31835"/>
    <cellStyle name="Currency 79 3 4" xfId="25782"/>
    <cellStyle name="Currency 79 4" xfId="13267"/>
    <cellStyle name="Currency 79 4 2" xfId="27630"/>
    <cellStyle name="Currency 79 5" xfId="24002"/>
    <cellStyle name="Currency 79 5 2" xfId="34038"/>
    <cellStyle name="Currency 79 6" xfId="25463"/>
    <cellStyle name="Currency 8" xfId="8395"/>
    <cellStyle name="Currency 8 2" xfId="10146"/>
    <cellStyle name="Currency 8 2 2" xfId="14714"/>
    <cellStyle name="Currency 8 2 2 2" xfId="22246"/>
    <cellStyle name="Currency 8 2 2 2 2" xfId="32283"/>
    <cellStyle name="Currency 8 2 2 3" xfId="28775"/>
    <cellStyle name="Currency 8 2 3" xfId="21060"/>
    <cellStyle name="Currency 8 2 3 2" xfId="31106"/>
    <cellStyle name="Currency 8 2 4" xfId="26270"/>
    <cellStyle name="Currency 8 3" xfId="9463"/>
    <cellStyle name="Currency 8 3 2" xfId="14080"/>
    <cellStyle name="Currency 8 3 2 2" xfId="28141"/>
    <cellStyle name="Currency 8 3 3" xfId="21649"/>
    <cellStyle name="Currency 8 3 3 2" xfId="31689"/>
    <cellStyle name="Currency 8 3 4" xfId="25636"/>
    <cellStyle name="Currency 8 4" xfId="13268"/>
    <cellStyle name="Currency 8 4 2" xfId="27631"/>
    <cellStyle name="Currency 8 5" xfId="23876"/>
    <cellStyle name="Currency 8 5 2" xfId="33912"/>
    <cellStyle name="Currency 8 6" xfId="25464"/>
    <cellStyle name="Currency 80" xfId="8396"/>
    <cellStyle name="Currency 80 2" xfId="10293"/>
    <cellStyle name="Currency 80 2 2" xfId="14861"/>
    <cellStyle name="Currency 80 2 2 2" xfId="22394"/>
    <cellStyle name="Currency 80 2 2 2 2" xfId="32430"/>
    <cellStyle name="Currency 80 2 2 3" xfId="28922"/>
    <cellStyle name="Currency 80 2 3" xfId="21208"/>
    <cellStyle name="Currency 80 2 3 2" xfId="31253"/>
    <cellStyle name="Currency 80 2 4" xfId="26417"/>
    <cellStyle name="Currency 80 3" xfId="9624"/>
    <cellStyle name="Currency 80 3 2" xfId="14228"/>
    <cellStyle name="Currency 80 3 2 2" xfId="28289"/>
    <cellStyle name="Currency 80 3 3" xfId="21798"/>
    <cellStyle name="Currency 80 3 3 2" xfId="31837"/>
    <cellStyle name="Currency 80 3 4" xfId="25784"/>
    <cellStyle name="Currency 80 4" xfId="13269"/>
    <cellStyle name="Currency 80 4 2" xfId="27632"/>
    <cellStyle name="Currency 80 5" xfId="24004"/>
    <cellStyle name="Currency 80 5 2" xfId="34040"/>
    <cellStyle name="Currency 80 6" xfId="25465"/>
    <cellStyle name="Currency 81" xfId="8397"/>
    <cellStyle name="Currency 81 2" xfId="10289"/>
    <cellStyle name="Currency 81 2 2" xfId="14857"/>
    <cellStyle name="Currency 81 2 2 2" xfId="22390"/>
    <cellStyle name="Currency 81 2 2 2 2" xfId="32426"/>
    <cellStyle name="Currency 81 2 2 3" xfId="28918"/>
    <cellStyle name="Currency 81 2 3" xfId="21204"/>
    <cellStyle name="Currency 81 2 3 2" xfId="31249"/>
    <cellStyle name="Currency 81 2 4" xfId="26413"/>
    <cellStyle name="Currency 81 3" xfId="9620"/>
    <cellStyle name="Currency 81 3 2" xfId="14224"/>
    <cellStyle name="Currency 81 3 2 2" xfId="28285"/>
    <cellStyle name="Currency 81 3 3" xfId="21794"/>
    <cellStyle name="Currency 81 3 3 2" xfId="31833"/>
    <cellStyle name="Currency 81 3 4" xfId="25780"/>
    <cellStyle name="Currency 81 4" xfId="13270"/>
    <cellStyle name="Currency 81 4 2" xfId="27633"/>
    <cellStyle name="Currency 81 5" xfId="24000"/>
    <cellStyle name="Currency 81 5 2" xfId="34036"/>
    <cellStyle name="Currency 81 6" xfId="25466"/>
    <cellStyle name="Currency 82" xfId="8398"/>
    <cellStyle name="Currency 82 2" xfId="10297"/>
    <cellStyle name="Currency 82 2 2" xfId="14865"/>
    <cellStyle name="Currency 82 2 2 2" xfId="22398"/>
    <cellStyle name="Currency 82 2 2 2 2" xfId="32434"/>
    <cellStyle name="Currency 82 2 2 3" xfId="28926"/>
    <cellStyle name="Currency 82 2 3" xfId="21212"/>
    <cellStyle name="Currency 82 2 3 2" xfId="31257"/>
    <cellStyle name="Currency 82 2 4" xfId="26421"/>
    <cellStyle name="Currency 82 3" xfId="9628"/>
    <cellStyle name="Currency 82 3 2" xfId="14232"/>
    <cellStyle name="Currency 82 3 2 2" xfId="28293"/>
    <cellStyle name="Currency 82 3 3" xfId="21802"/>
    <cellStyle name="Currency 82 3 3 2" xfId="31841"/>
    <cellStyle name="Currency 82 3 4" xfId="25788"/>
    <cellStyle name="Currency 82 4" xfId="13271"/>
    <cellStyle name="Currency 82 4 2" xfId="27634"/>
    <cellStyle name="Currency 82 5" xfId="24008"/>
    <cellStyle name="Currency 82 5 2" xfId="34044"/>
    <cellStyle name="Currency 82 6" xfId="25467"/>
    <cellStyle name="Currency 83" xfId="8399"/>
    <cellStyle name="Currency 83 2" xfId="10298"/>
    <cellStyle name="Currency 83 2 2" xfId="14866"/>
    <cellStyle name="Currency 83 2 2 2" xfId="22399"/>
    <cellStyle name="Currency 83 2 2 2 2" xfId="32435"/>
    <cellStyle name="Currency 83 2 2 3" xfId="28927"/>
    <cellStyle name="Currency 83 2 3" xfId="21213"/>
    <cellStyle name="Currency 83 2 3 2" xfId="31258"/>
    <cellStyle name="Currency 83 2 4" xfId="26422"/>
    <cellStyle name="Currency 83 3" xfId="9629"/>
    <cellStyle name="Currency 83 3 2" xfId="14233"/>
    <cellStyle name="Currency 83 3 2 2" xfId="28294"/>
    <cellStyle name="Currency 83 3 3" xfId="21803"/>
    <cellStyle name="Currency 83 3 3 2" xfId="31842"/>
    <cellStyle name="Currency 83 3 4" xfId="25789"/>
    <cellStyle name="Currency 83 4" xfId="13272"/>
    <cellStyle name="Currency 83 4 2" xfId="27635"/>
    <cellStyle name="Currency 83 5" xfId="24009"/>
    <cellStyle name="Currency 83 5 2" xfId="34045"/>
    <cellStyle name="Currency 83 6" xfId="25468"/>
    <cellStyle name="Currency 84" xfId="8400"/>
    <cellStyle name="Currency 84 2" xfId="10300"/>
    <cellStyle name="Currency 84 2 2" xfId="14868"/>
    <cellStyle name="Currency 84 2 2 2" xfId="22401"/>
    <cellStyle name="Currency 84 2 2 2 2" xfId="32437"/>
    <cellStyle name="Currency 84 2 2 3" xfId="28929"/>
    <cellStyle name="Currency 84 2 3" xfId="21215"/>
    <cellStyle name="Currency 84 2 3 2" xfId="31260"/>
    <cellStyle name="Currency 84 2 4" xfId="26424"/>
    <cellStyle name="Currency 84 3" xfId="9631"/>
    <cellStyle name="Currency 84 3 2" xfId="14235"/>
    <cellStyle name="Currency 84 3 2 2" xfId="28296"/>
    <cellStyle name="Currency 84 3 3" xfId="21805"/>
    <cellStyle name="Currency 84 3 3 2" xfId="31844"/>
    <cellStyle name="Currency 84 3 4" xfId="25791"/>
    <cellStyle name="Currency 84 4" xfId="13273"/>
    <cellStyle name="Currency 84 4 2" xfId="27636"/>
    <cellStyle name="Currency 84 5" xfId="24011"/>
    <cellStyle name="Currency 84 5 2" xfId="34047"/>
    <cellStyle name="Currency 84 6" xfId="25469"/>
    <cellStyle name="Currency 85" xfId="8401"/>
    <cellStyle name="Currency 85 2" xfId="10302"/>
    <cellStyle name="Currency 85 2 2" xfId="14870"/>
    <cellStyle name="Currency 85 2 2 2" xfId="22403"/>
    <cellStyle name="Currency 85 2 2 2 2" xfId="32439"/>
    <cellStyle name="Currency 85 2 2 3" xfId="28931"/>
    <cellStyle name="Currency 85 2 3" xfId="21217"/>
    <cellStyle name="Currency 85 2 3 2" xfId="31262"/>
    <cellStyle name="Currency 85 2 4" xfId="26426"/>
    <cellStyle name="Currency 85 3" xfId="9633"/>
    <cellStyle name="Currency 85 3 2" xfId="14237"/>
    <cellStyle name="Currency 85 3 2 2" xfId="28298"/>
    <cellStyle name="Currency 85 3 3" xfId="21807"/>
    <cellStyle name="Currency 85 3 3 2" xfId="31846"/>
    <cellStyle name="Currency 85 3 4" xfId="25793"/>
    <cellStyle name="Currency 85 4" xfId="13274"/>
    <cellStyle name="Currency 85 4 2" xfId="27637"/>
    <cellStyle name="Currency 85 5" xfId="24013"/>
    <cellStyle name="Currency 85 5 2" xfId="34049"/>
    <cellStyle name="Currency 85 6" xfId="25470"/>
    <cellStyle name="Currency 86" xfId="8402"/>
    <cellStyle name="Currency 86 2" xfId="10295"/>
    <cellStyle name="Currency 86 2 2" xfId="14863"/>
    <cellStyle name="Currency 86 2 2 2" xfId="22396"/>
    <cellStyle name="Currency 86 2 2 2 2" xfId="32432"/>
    <cellStyle name="Currency 86 2 2 3" xfId="28924"/>
    <cellStyle name="Currency 86 2 3" xfId="21210"/>
    <cellStyle name="Currency 86 2 3 2" xfId="31255"/>
    <cellStyle name="Currency 86 2 4" xfId="26419"/>
    <cellStyle name="Currency 86 3" xfId="9626"/>
    <cellStyle name="Currency 86 3 2" xfId="14230"/>
    <cellStyle name="Currency 86 3 2 2" xfId="28291"/>
    <cellStyle name="Currency 86 3 3" xfId="21800"/>
    <cellStyle name="Currency 86 3 3 2" xfId="31839"/>
    <cellStyle name="Currency 86 3 4" xfId="25786"/>
    <cellStyle name="Currency 86 4" xfId="13275"/>
    <cellStyle name="Currency 86 4 2" xfId="27638"/>
    <cellStyle name="Currency 86 5" xfId="24006"/>
    <cellStyle name="Currency 86 5 2" xfId="34042"/>
    <cellStyle name="Currency 86 6" xfId="25471"/>
    <cellStyle name="Currency 87" xfId="8403"/>
    <cellStyle name="Currency 87 2" xfId="10303"/>
    <cellStyle name="Currency 87 2 2" xfId="14871"/>
    <cellStyle name="Currency 87 2 2 2" xfId="22404"/>
    <cellStyle name="Currency 87 2 2 2 2" xfId="32440"/>
    <cellStyle name="Currency 87 2 2 3" xfId="28932"/>
    <cellStyle name="Currency 87 2 3" xfId="21218"/>
    <cellStyle name="Currency 87 2 3 2" xfId="31263"/>
    <cellStyle name="Currency 87 2 4" xfId="26427"/>
    <cellStyle name="Currency 87 3" xfId="9634"/>
    <cellStyle name="Currency 87 3 2" xfId="14238"/>
    <cellStyle name="Currency 87 3 2 2" xfId="28299"/>
    <cellStyle name="Currency 87 3 3" xfId="21808"/>
    <cellStyle name="Currency 87 3 3 2" xfId="31847"/>
    <cellStyle name="Currency 87 3 4" xfId="25794"/>
    <cellStyle name="Currency 87 4" xfId="13276"/>
    <cellStyle name="Currency 87 4 2" xfId="27639"/>
    <cellStyle name="Currency 87 5" xfId="24014"/>
    <cellStyle name="Currency 87 5 2" xfId="34050"/>
    <cellStyle name="Currency 87 6" xfId="25472"/>
    <cellStyle name="Currency 88" xfId="8404"/>
    <cellStyle name="Currency 88 2" xfId="10316"/>
    <cellStyle name="Currency 88 2 2" xfId="14884"/>
    <cellStyle name="Currency 88 2 2 2" xfId="22417"/>
    <cellStyle name="Currency 88 2 2 2 2" xfId="32453"/>
    <cellStyle name="Currency 88 2 2 3" xfId="28945"/>
    <cellStyle name="Currency 88 2 3" xfId="21231"/>
    <cellStyle name="Currency 88 2 3 2" xfId="31276"/>
    <cellStyle name="Currency 88 2 4" xfId="26440"/>
    <cellStyle name="Currency 88 3" xfId="9647"/>
    <cellStyle name="Currency 88 3 2" xfId="14251"/>
    <cellStyle name="Currency 88 3 2 2" xfId="28312"/>
    <cellStyle name="Currency 88 3 3" xfId="21821"/>
    <cellStyle name="Currency 88 3 3 2" xfId="31860"/>
    <cellStyle name="Currency 88 3 4" xfId="25807"/>
    <cellStyle name="Currency 88 4" xfId="13277"/>
    <cellStyle name="Currency 88 4 2" xfId="27640"/>
    <cellStyle name="Currency 88 5" xfId="24028"/>
    <cellStyle name="Currency 88 5 2" xfId="34064"/>
    <cellStyle name="Currency 88 6" xfId="25473"/>
    <cellStyle name="Currency 89" xfId="8405"/>
    <cellStyle name="Currency 89 2" xfId="10318"/>
    <cellStyle name="Currency 89 2 2" xfId="14886"/>
    <cellStyle name="Currency 89 2 2 2" xfId="22419"/>
    <cellStyle name="Currency 89 2 2 2 2" xfId="32455"/>
    <cellStyle name="Currency 89 2 2 3" xfId="28947"/>
    <cellStyle name="Currency 89 2 3" xfId="21233"/>
    <cellStyle name="Currency 89 2 3 2" xfId="31278"/>
    <cellStyle name="Currency 89 2 4" xfId="26442"/>
    <cellStyle name="Currency 89 3" xfId="9649"/>
    <cellStyle name="Currency 89 3 2" xfId="14253"/>
    <cellStyle name="Currency 89 3 2 2" xfId="28314"/>
    <cellStyle name="Currency 89 3 3" xfId="21823"/>
    <cellStyle name="Currency 89 3 3 2" xfId="31862"/>
    <cellStyle name="Currency 89 3 4" xfId="25809"/>
    <cellStyle name="Currency 89 4" xfId="13278"/>
    <cellStyle name="Currency 89 4 2" xfId="27641"/>
    <cellStyle name="Currency 89 5" xfId="24030"/>
    <cellStyle name="Currency 89 5 2" xfId="34066"/>
    <cellStyle name="Currency 89 6" xfId="25474"/>
    <cellStyle name="Currency 9" xfId="8406"/>
    <cellStyle name="Currency 9 2" xfId="10156"/>
    <cellStyle name="Currency 9 2 2" xfId="14724"/>
    <cellStyle name="Currency 9 2 2 2" xfId="22257"/>
    <cellStyle name="Currency 9 2 2 2 2" xfId="32294"/>
    <cellStyle name="Currency 9 2 2 3" xfId="28785"/>
    <cellStyle name="Currency 9 2 3" xfId="21071"/>
    <cellStyle name="Currency 9 2 3 2" xfId="31117"/>
    <cellStyle name="Currency 9 2 4" xfId="26280"/>
    <cellStyle name="Currency 9 3" xfId="9481"/>
    <cellStyle name="Currency 9 3 2" xfId="14091"/>
    <cellStyle name="Currency 9 3 2 2" xfId="28152"/>
    <cellStyle name="Currency 9 3 3" xfId="21661"/>
    <cellStyle name="Currency 9 3 3 2" xfId="31701"/>
    <cellStyle name="Currency 9 3 4" xfId="25647"/>
    <cellStyle name="Currency 9 4" xfId="13279"/>
    <cellStyle name="Currency 9 4 2" xfId="27642"/>
    <cellStyle name="Currency 9 5" xfId="23886"/>
    <cellStyle name="Currency 9 5 2" xfId="33922"/>
    <cellStyle name="Currency 9 6" xfId="25475"/>
    <cellStyle name="Currency 90" xfId="8407"/>
    <cellStyle name="Currency 90 2" xfId="10320"/>
    <cellStyle name="Currency 90 2 2" xfId="14888"/>
    <cellStyle name="Currency 90 2 2 2" xfId="22421"/>
    <cellStyle name="Currency 90 2 2 2 2" xfId="32457"/>
    <cellStyle name="Currency 90 2 2 3" xfId="28949"/>
    <cellStyle name="Currency 90 2 3" xfId="21235"/>
    <cellStyle name="Currency 90 2 3 2" xfId="31280"/>
    <cellStyle name="Currency 90 2 4" xfId="26444"/>
    <cellStyle name="Currency 90 3" xfId="9651"/>
    <cellStyle name="Currency 90 3 2" xfId="14255"/>
    <cellStyle name="Currency 90 3 2 2" xfId="28316"/>
    <cellStyle name="Currency 90 3 3" xfId="21825"/>
    <cellStyle name="Currency 90 3 3 2" xfId="31864"/>
    <cellStyle name="Currency 90 3 4" xfId="25811"/>
    <cellStyle name="Currency 90 4" xfId="13280"/>
    <cellStyle name="Currency 90 4 2" xfId="27643"/>
    <cellStyle name="Currency 90 5" xfId="24032"/>
    <cellStyle name="Currency 90 5 2" xfId="34068"/>
    <cellStyle name="Currency 90 6" xfId="25476"/>
    <cellStyle name="Currency 91" xfId="8408"/>
    <cellStyle name="Currency 91 2" xfId="10322"/>
    <cellStyle name="Currency 91 2 2" xfId="14890"/>
    <cellStyle name="Currency 91 2 2 2" xfId="22423"/>
    <cellStyle name="Currency 91 2 2 2 2" xfId="32459"/>
    <cellStyle name="Currency 91 2 2 3" xfId="28951"/>
    <cellStyle name="Currency 91 2 3" xfId="21237"/>
    <cellStyle name="Currency 91 2 3 2" xfId="31282"/>
    <cellStyle name="Currency 91 2 4" xfId="26446"/>
    <cellStyle name="Currency 91 3" xfId="9653"/>
    <cellStyle name="Currency 91 3 2" xfId="14257"/>
    <cellStyle name="Currency 91 3 2 2" xfId="28318"/>
    <cellStyle name="Currency 91 3 3" xfId="21827"/>
    <cellStyle name="Currency 91 3 3 2" xfId="31866"/>
    <cellStyle name="Currency 91 3 4" xfId="25813"/>
    <cellStyle name="Currency 91 4" xfId="13281"/>
    <cellStyle name="Currency 91 4 2" xfId="27644"/>
    <cellStyle name="Currency 91 5" xfId="24034"/>
    <cellStyle name="Currency 91 5 2" xfId="34070"/>
    <cellStyle name="Currency 91 6" xfId="25477"/>
    <cellStyle name="Currency 92" xfId="8409"/>
    <cellStyle name="Currency 92 2" xfId="10324"/>
    <cellStyle name="Currency 92 2 2" xfId="14892"/>
    <cellStyle name="Currency 92 2 2 2" xfId="22425"/>
    <cellStyle name="Currency 92 2 2 2 2" xfId="32461"/>
    <cellStyle name="Currency 92 2 2 3" xfId="28953"/>
    <cellStyle name="Currency 92 2 3" xfId="21239"/>
    <cellStyle name="Currency 92 2 3 2" xfId="31284"/>
    <cellStyle name="Currency 92 2 4" xfId="26448"/>
    <cellStyle name="Currency 92 3" xfId="9655"/>
    <cellStyle name="Currency 92 3 2" xfId="14259"/>
    <cellStyle name="Currency 92 3 2 2" xfId="28320"/>
    <cellStyle name="Currency 92 3 3" xfId="21829"/>
    <cellStyle name="Currency 92 3 3 2" xfId="31868"/>
    <cellStyle name="Currency 92 3 4" xfId="25815"/>
    <cellStyle name="Currency 92 4" xfId="13282"/>
    <cellStyle name="Currency 92 4 2" xfId="27645"/>
    <cellStyle name="Currency 92 5" xfId="24036"/>
    <cellStyle name="Currency 92 5 2" xfId="34072"/>
    <cellStyle name="Currency 92 6" xfId="25478"/>
    <cellStyle name="Currency 93" xfId="8410"/>
    <cellStyle name="Currency 93 2" xfId="10326"/>
    <cellStyle name="Currency 93 2 2" xfId="14894"/>
    <cellStyle name="Currency 93 2 2 2" xfId="22427"/>
    <cellStyle name="Currency 93 2 2 2 2" xfId="32463"/>
    <cellStyle name="Currency 93 2 2 3" xfId="28955"/>
    <cellStyle name="Currency 93 2 3" xfId="21241"/>
    <cellStyle name="Currency 93 2 3 2" xfId="31286"/>
    <cellStyle name="Currency 93 2 4" xfId="26450"/>
    <cellStyle name="Currency 93 3" xfId="9657"/>
    <cellStyle name="Currency 93 3 2" xfId="14261"/>
    <cellStyle name="Currency 93 3 2 2" xfId="28322"/>
    <cellStyle name="Currency 93 3 3" xfId="21831"/>
    <cellStyle name="Currency 93 3 3 2" xfId="31870"/>
    <cellStyle name="Currency 93 3 4" xfId="25817"/>
    <cellStyle name="Currency 93 4" xfId="13283"/>
    <cellStyle name="Currency 93 4 2" xfId="27646"/>
    <cellStyle name="Currency 93 5" xfId="24038"/>
    <cellStyle name="Currency 93 5 2" xfId="34074"/>
    <cellStyle name="Currency 93 6" xfId="25479"/>
    <cellStyle name="Currency 94" xfId="8411"/>
    <cellStyle name="Currency 94 2" xfId="10328"/>
    <cellStyle name="Currency 94 2 2" xfId="14896"/>
    <cellStyle name="Currency 94 2 2 2" xfId="22429"/>
    <cellStyle name="Currency 94 2 2 2 2" xfId="32465"/>
    <cellStyle name="Currency 94 2 2 3" xfId="28957"/>
    <cellStyle name="Currency 94 2 3" xfId="21243"/>
    <cellStyle name="Currency 94 2 3 2" xfId="31288"/>
    <cellStyle name="Currency 94 2 4" xfId="26452"/>
    <cellStyle name="Currency 94 3" xfId="9659"/>
    <cellStyle name="Currency 94 3 2" xfId="14263"/>
    <cellStyle name="Currency 94 3 2 2" xfId="28324"/>
    <cellStyle name="Currency 94 3 3" xfId="21833"/>
    <cellStyle name="Currency 94 3 3 2" xfId="31872"/>
    <cellStyle name="Currency 94 3 4" xfId="25819"/>
    <cellStyle name="Currency 94 4" xfId="13284"/>
    <cellStyle name="Currency 94 4 2" xfId="27647"/>
    <cellStyle name="Currency 94 5" xfId="24040"/>
    <cellStyle name="Currency 94 5 2" xfId="34076"/>
    <cellStyle name="Currency 94 6" xfId="25480"/>
    <cellStyle name="Currency 95" xfId="8412"/>
    <cellStyle name="Currency 95 2" xfId="10330"/>
    <cellStyle name="Currency 95 2 2" xfId="14898"/>
    <cellStyle name="Currency 95 2 2 2" xfId="22431"/>
    <cellStyle name="Currency 95 2 2 2 2" xfId="32467"/>
    <cellStyle name="Currency 95 2 2 3" xfId="28959"/>
    <cellStyle name="Currency 95 2 3" xfId="21245"/>
    <cellStyle name="Currency 95 2 3 2" xfId="31290"/>
    <cellStyle name="Currency 95 2 4" xfId="26454"/>
    <cellStyle name="Currency 95 3" xfId="9661"/>
    <cellStyle name="Currency 95 3 2" xfId="14265"/>
    <cellStyle name="Currency 95 3 2 2" xfId="28326"/>
    <cellStyle name="Currency 95 3 3" xfId="21835"/>
    <cellStyle name="Currency 95 3 3 2" xfId="31874"/>
    <cellStyle name="Currency 95 3 4" xfId="25821"/>
    <cellStyle name="Currency 95 4" xfId="13285"/>
    <cellStyle name="Currency 95 4 2" xfId="27648"/>
    <cellStyle name="Currency 95 5" xfId="24042"/>
    <cellStyle name="Currency 95 5 2" xfId="34078"/>
    <cellStyle name="Currency 95 6" xfId="25481"/>
    <cellStyle name="Currency 96" xfId="8413"/>
    <cellStyle name="Currency 96 2" xfId="10332"/>
    <cellStyle name="Currency 96 2 2" xfId="14900"/>
    <cellStyle name="Currency 96 2 2 2" xfId="22433"/>
    <cellStyle name="Currency 96 2 2 2 2" xfId="32469"/>
    <cellStyle name="Currency 96 2 2 3" xfId="28961"/>
    <cellStyle name="Currency 96 2 3" xfId="21247"/>
    <cellStyle name="Currency 96 2 3 2" xfId="31292"/>
    <cellStyle name="Currency 96 2 4" xfId="26456"/>
    <cellStyle name="Currency 96 3" xfId="9663"/>
    <cellStyle name="Currency 96 3 2" xfId="14267"/>
    <cellStyle name="Currency 96 3 2 2" xfId="28328"/>
    <cellStyle name="Currency 96 3 3" xfId="21837"/>
    <cellStyle name="Currency 96 3 3 2" xfId="31876"/>
    <cellStyle name="Currency 96 3 4" xfId="25823"/>
    <cellStyle name="Currency 96 4" xfId="13286"/>
    <cellStyle name="Currency 96 4 2" xfId="27649"/>
    <cellStyle name="Currency 96 5" xfId="24044"/>
    <cellStyle name="Currency 96 5 2" xfId="34080"/>
    <cellStyle name="Currency 96 6" xfId="25482"/>
    <cellStyle name="Currency 97" xfId="8414"/>
    <cellStyle name="Currency 97 2" xfId="10334"/>
    <cellStyle name="Currency 97 2 2" xfId="14902"/>
    <cellStyle name="Currency 97 2 2 2" xfId="22435"/>
    <cellStyle name="Currency 97 2 2 2 2" xfId="32471"/>
    <cellStyle name="Currency 97 2 2 3" xfId="28963"/>
    <cellStyle name="Currency 97 2 3" xfId="21249"/>
    <cellStyle name="Currency 97 2 3 2" xfId="31294"/>
    <cellStyle name="Currency 97 2 4" xfId="26458"/>
    <cellStyle name="Currency 97 3" xfId="9665"/>
    <cellStyle name="Currency 97 3 2" xfId="14269"/>
    <cellStyle name="Currency 97 3 2 2" xfId="28330"/>
    <cellStyle name="Currency 97 3 3" xfId="21839"/>
    <cellStyle name="Currency 97 3 3 2" xfId="31878"/>
    <cellStyle name="Currency 97 3 4" xfId="25825"/>
    <cellStyle name="Currency 97 4" xfId="13287"/>
    <cellStyle name="Currency 97 4 2" xfId="27650"/>
    <cellStyle name="Currency 97 5" xfId="24046"/>
    <cellStyle name="Currency 97 5 2" xfId="34082"/>
    <cellStyle name="Currency 97 6" xfId="25483"/>
    <cellStyle name="Currency 98" xfId="8415"/>
    <cellStyle name="Currency 98 2" xfId="10336"/>
    <cellStyle name="Currency 98 2 2" xfId="14904"/>
    <cellStyle name="Currency 98 2 2 2" xfId="22437"/>
    <cellStyle name="Currency 98 2 2 2 2" xfId="32473"/>
    <cellStyle name="Currency 98 2 2 3" xfId="28965"/>
    <cellStyle name="Currency 98 2 3" xfId="21251"/>
    <cellStyle name="Currency 98 2 3 2" xfId="31296"/>
    <cellStyle name="Currency 98 2 4" xfId="26460"/>
    <cellStyle name="Currency 98 3" xfId="9667"/>
    <cellStyle name="Currency 98 3 2" xfId="14271"/>
    <cellStyle name="Currency 98 3 2 2" xfId="28332"/>
    <cellStyle name="Currency 98 3 3" xfId="21841"/>
    <cellStyle name="Currency 98 3 3 2" xfId="31880"/>
    <cellStyle name="Currency 98 3 4" xfId="25827"/>
    <cellStyle name="Currency 98 4" xfId="13288"/>
    <cellStyle name="Currency 98 4 2" xfId="27651"/>
    <cellStyle name="Currency 98 5" xfId="24048"/>
    <cellStyle name="Currency 98 5 2" xfId="34084"/>
    <cellStyle name="Currency 98 6" xfId="25484"/>
    <cellStyle name="Currency 99" xfId="8416"/>
    <cellStyle name="Currency 99 2" xfId="10338"/>
    <cellStyle name="Currency 99 2 2" xfId="14906"/>
    <cellStyle name="Currency 99 2 2 2" xfId="22439"/>
    <cellStyle name="Currency 99 2 2 2 2" xfId="32475"/>
    <cellStyle name="Currency 99 2 2 3" xfId="28967"/>
    <cellStyle name="Currency 99 2 3" xfId="21253"/>
    <cellStyle name="Currency 99 2 3 2" xfId="31298"/>
    <cellStyle name="Currency 99 2 4" xfId="26462"/>
    <cellStyle name="Currency 99 3" xfId="9669"/>
    <cellStyle name="Currency 99 3 2" xfId="14273"/>
    <cellStyle name="Currency 99 3 2 2" xfId="28334"/>
    <cellStyle name="Currency 99 3 3" xfId="21843"/>
    <cellStyle name="Currency 99 3 3 2" xfId="31882"/>
    <cellStyle name="Currency 99 3 4" xfId="25829"/>
    <cellStyle name="Currency 99 4" xfId="13289"/>
    <cellStyle name="Currency 99 4 2" xfId="27652"/>
    <cellStyle name="Currency 99 5" xfId="24050"/>
    <cellStyle name="Currency 99 5 2" xfId="34086"/>
    <cellStyle name="Currency 99 6" xfId="25485"/>
    <cellStyle name="Currency(Cents)" xfId="2568"/>
    <cellStyle name="Currency(Cents) 2" xfId="13794"/>
    <cellStyle name="Currency(Cents) 3" xfId="13771"/>
    <cellStyle name="Currency_Barclays International Qrtly" xfId="24753"/>
    <cellStyle name="Currency0" xfId="2569"/>
    <cellStyle name="Currency0 2" xfId="6982"/>
    <cellStyle name="Currency0 3" xfId="6983"/>
    <cellStyle name="Currency0 4" xfId="6984"/>
    <cellStyle name="Currency1" xfId="2570"/>
    <cellStyle name="Currency1 2" xfId="2571"/>
    <cellStyle name="Currency1 2 2" xfId="6985"/>
    <cellStyle name="Currency1 2 3" xfId="6986"/>
    <cellStyle name="Currency1 3" xfId="6987"/>
    <cellStyle name="Currency1 4" xfId="6988"/>
    <cellStyle name="Currency1 5" xfId="6989"/>
    <cellStyle name="Currency2" xfId="2572"/>
    <cellStyle name="Currency2 2" xfId="2573"/>
    <cellStyle name="CurrType" xfId="2574"/>
    <cellStyle name="CurrType 2" xfId="2575"/>
    <cellStyle name="custom" xfId="2576"/>
    <cellStyle name="custom 2" xfId="2577"/>
    <cellStyle name="d_yield" xfId="2578"/>
    <cellStyle name="d_yield 2" xfId="6990"/>
    <cellStyle name="d_yield 3" xfId="6991"/>
    <cellStyle name="d_yield 4" xfId="6992"/>
    <cellStyle name="Dash" xfId="2579"/>
    <cellStyle name="Dash 2" xfId="2580"/>
    <cellStyle name="Data" xfId="2581"/>
    <cellStyle name="Data 2" xfId="2582"/>
    <cellStyle name="Data 2 2" xfId="6993"/>
    <cellStyle name="Data 2 3" xfId="6994"/>
    <cellStyle name="Data 2 4" xfId="6995"/>
    <cellStyle name="Data 3" xfId="2583"/>
    <cellStyle name="Data 3 2" xfId="6996"/>
    <cellStyle name="Data 3 3" xfId="6997"/>
    <cellStyle name="Data 4" xfId="6998"/>
    <cellStyle name="Data 5" xfId="6999"/>
    <cellStyle name="Data 6" xfId="7000"/>
    <cellStyle name="Data Link" xfId="2584"/>
    <cellStyle name="Data Link 2" xfId="2585"/>
    <cellStyle name="Data Link 2 2" xfId="7001"/>
    <cellStyle name="Data Link 2 3" xfId="7002"/>
    <cellStyle name="Data Link 3" xfId="7003"/>
    <cellStyle name="Data Link 4" xfId="7004"/>
    <cellStyle name="Data Link 5" xfId="7005"/>
    <cellStyle name="Data1" xfId="2586"/>
    <cellStyle name="Data1 2" xfId="7006"/>
    <cellStyle name="Data1 3" xfId="7007"/>
    <cellStyle name="DataBases" xfId="2587"/>
    <cellStyle name="DataEntry" xfId="2588"/>
    <cellStyle name="DataEntry 2" xfId="2589"/>
    <cellStyle name="DataEntry 2 2" xfId="15979"/>
    <cellStyle name="DataEntry 2 2 2" xfId="19836"/>
    <cellStyle name="DataEntry 2 2 3" xfId="20328"/>
    <cellStyle name="DataEntry 2 2 4" xfId="11236"/>
    <cellStyle name="DataEntry 2 2 5" xfId="11789"/>
    <cellStyle name="DataEntry 2 2 6" xfId="13303"/>
    <cellStyle name="DataEntry 2 3" xfId="17625"/>
    <cellStyle name="DataEntry 2 3 2" xfId="11716"/>
    <cellStyle name="DataEntry 2 3 3" xfId="11563"/>
    <cellStyle name="DataEntry 2 3 4" xfId="19670"/>
    <cellStyle name="DataEntry 2 3 5" xfId="19563"/>
    <cellStyle name="DataEntry 2 3 6" xfId="20721"/>
    <cellStyle name="DataEntry 3" xfId="15980"/>
    <cellStyle name="DataEntry 3 2" xfId="19837"/>
    <cellStyle name="DataEntry 3 3" xfId="11597"/>
    <cellStyle name="DataEntry 3 4" xfId="12703"/>
    <cellStyle name="DataEntry 3 5" xfId="19741"/>
    <cellStyle name="DataEntry 3 6" xfId="20796"/>
    <cellStyle name="DataEntry 4" xfId="17624"/>
    <cellStyle name="DataEntry 4 2" xfId="11715"/>
    <cellStyle name="DataEntry 4 3" xfId="11066"/>
    <cellStyle name="DataEntry 4 4" xfId="19462"/>
    <cellStyle name="DataEntry 4 5" xfId="20499"/>
    <cellStyle name="DataEntry 4 6" xfId="19070"/>
    <cellStyle name="DataEntry%" xfId="2590"/>
    <cellStyle name="DataEntry% 2" xfId="2591"/>
    <cellStyle name="DataEntry% 2 2" xfId="15981"/>
    <cellStyle name="DataEntry% 2 2 2" xfId="19838"/>
    <cellStyle name="DataEntry% 2 2 3" xfId="11596"/>
    <cellStyle name="DataEntry% 2 2 4" xfId="20551"/>
    <cellStyle name="DataEntry% 2 2 5" xfId="19042"/>
    <cellStyle name="DataEntry% 2 2 6" xfId="13367"/>
    <cellStyle name="DataEntry% 2 3" xfId="17627"/>
    <cellStyle name="DataEntry% 2 3 2" xfId="12260"/>
    <cellStyle name="DataEntry% 2 3 3" xfId="12612"/>
    <cellStyle name="DataEntry% 2 3 4" xfId="11895"/>
    <cellStyle name="DataEntry% 2 3 5" xfId="19499"/>
    <cellStyle name="DataEntry% 2 3 6" xfId="20384"/>
    <cellStyle name="DataEntry% 3" xfId="15982"/>
    <cellStyle name="DataEntry% 3 2" xfId="19839"/>
    <cellStyle name="DataEntry% 3 3" xfId="11595"/>
    <cellStyle name="DataEntry% 3 4" xfId="11237"/>
    <cellStyle name="DataEntry% 3 5" xfId="19801"/>
    <cellStyle name="DataEntry% 3 6" xfId="20632"/>
    <cellStyle name="DataEntry% 4" xfId="17626"/>
    <cellStyle name="DataEntry% 4 2" xfId="12259"/>
    <cellStyle name="DataEntry% 4 3" xfId="12613"/>
    <cellStyle name="DataEntry% 4 4" xfId="19301"/>
    <cellStyle name="DataEntry% 4 5" xfId="19199"/>
    <cellStyle name="DataEntry% 4 6" xfId="19824"/>
    <cellStyle name="DataEntry_041222 Equities" xfId="2592"/>
    <cellStyle name="DataInput" xfId="2593"/>
    <cellStyle name="DataInput 2" xfId="2594"/>
    <cellStyle name="DataInput 2 2" xfId="7008"/>
    <cellStyle name="DataInput 2 3" xfId="7009"/>
    <cellStyle name="DataInput 3" xfId="7010"/>
    <cellStyle name="DataInput 4" xfId="7011"/>
    <cellStyle name="DataInput 5" xfId="7012"/>
    <cellStyle name="DataToHide" xfId="2595"/>
    <cellStyle name="DATE" xfId="2596"/>
    <cellStyle name="Date - Style2" xfId="2597"/>
    <cellStyle name="Date - Style2 2" xfId="2598"/>
    <cellStyle name="Date - Style2 3" xfId="8417"/>
    <cellStyle name="Date - Style2 4" xfId="13766"/>
    <cellStyle name="DATE 2" xfId="7013"/>
    <cellStyle name="DATE 2 2" xfId="13660"/>
    <cellStyle name="Date 2 3" xfId="13633"/>
    <cellStyle name="Date 2 4" xfId="13690"/>
    <cellStyle name="Date 2 5" xfId="13742"/>
    <cellStyle name="Date 2 6" xfId="13744"/>
    <cellStyle name="Date 2 7" xfId="13760"/>
    <cellStyle name="DATE 3" xfId="7014"/>
    <cellStyle name="DATE 4" xfId="7015"/>
    <cellStyle name="DATE 5" xfId="7016"/>
    <cellStyle name="DATE 6" xfId="7017"/>
    <cellStyle name="DATE 7" xfId="7018"/>
    <cellStyle name="DATE 8" xfId="7019"/>
    <cellStyle name="Date Aligned" xfId="2599"/>
    <cellStyle name="Date Aligned 2" xfId="2600"/>
    <cellStyle name="Date Headers" xfId="2601"/>
    <cellStyle name="Date Headers 2" xfId="7020"/>
    <cellStyle name="Date Headers 2 2" xfId="15983"/>
    <cellStyle name="Date Headers 2 2 2" xfId="19840"/>
    <cellStyle name="Date Headers 2 2 3" xfId="11211"/>
    <cellStyle name="Date Headers 2 2 4" xfId="20329"/>
    <cellStyle name="Date Headers 2 2 5" xfId="11238"/>
    <cellStyle name="Date Headers 2 2 6" xfId="11210"/>
    <cellStyle name="Date Headers 2 2 7" xfId="11184"/>
    <cellStyle name="Date Headers 3" xfId="7021"/>
    <cellStyle name="Date Headers 3 2" xfId="15984"/>
    <cellStyle name="Date Headers 3 2 2" xfId="19841"/>
    <cellStyle name="Date Headers 3 2 3" xfId="12692"/>
    <cellStyle name="Date Headers 3 2 4" xfId="11594"/>
    <cellStyle name="Date Headers 3 2 5" xfId="20074"/>
    <cellStyle name="Date Headers 3 2 6" xfId="11095"/>
    <cellStyle name="Date Headers 3 2 7" xfId="12522"/>
    <cellStyle name="Date Headers 4" xfId="15985"/>
    <cellStyle name="Date Headers 4 2" xfId="19842"/>
    <cellStyle name="Date Headers 4 3" xfId="11661"/>
    <cellStyle name="Date Headers 4 4" xfId="11593"/>
    <cellStyle name="Date Headers 4 5" xfId="19504"/>
    <cellStyle name="Date Headers 4 6" xfId="19387"/>
    <cellStyle name="Date Headers 4 7" xfId="20784"/>
    <cellStyle name="Date Headers MMM-YY" xfId="2602"/>
    <cellStyle name="Date Headers MMM-YY 2" xfId="7022"/>
    <cellStyle name="Date Headers MMM-YY 2 2" xfId="15986"/>
    <cellStyle name="Date Headers MMM-YY 2 2 2" xfId="19843"/>
    <cellStyle name="Date Headers MMM-YY 2 2 3" xfId="12170"/>
    <cellStyle name="Date Headers MMM-YY 2 2 4" xfId="11592"/>
    <cellStyle name="Date Headers MMM-YY 2 2 5" xfId="19137"/>
    <cellStyle name="Date Headers MMM-YY 2 2 6" xfId="12448"/>
    <cellStyle name="Date Headers MMM-YY 2 2 7" xfId="20788"/>
    <cellStyle name="Date Headers MMM-YY 3" xfId="7023"/>
    <cellStyle name="Date Headers MMM-YY 3 2" xfId="15987"/>
    <cellStyle name="Date Headers MMM-YY 3 2 2" xfId="19844"/>
    <cellStyle name="Date Headers MMM-YY 3 2 3" xfId="12171"/>
    <cellStyle name="Date Headers MMM-YY 3 2 4" xfId="11089"/>
    <cellStyle name="Date Headers MMM-YY 3 2 5" xfId="20576"/>
    <cellStyle name="Date Headers MMM-YY 3 2 6" xfId="11775"/>
    <cellStyle name="Date Headers MMM-YY 3 2 7" xfId="20790"/>
    <cellStyle name="Date Headers MMM-YY 4" xfId="15988"/>
    <cellStyle name="Date Headers MMM-YY 4 2" xfId="19845"/>
    <cellStyle name="Date Headers MMM-YY 4 3" xfId="12172"/>
    <cellStyle name="Date Headers MMM-YY 4 4" xfId="11088"/>
    <cellStyle name="Date Headers MMM-YY 4 5" xfId="19626"/>
    <cellStyle name="Date Headers MMM-YY 4 6" xfId="20334"/>
    <cellStyle name="Date Headers MMM-YY 4 7" xfId="20461"/>
    <cellStyle name="Date Headers YYYY" xfId="2603"/>
    <cellStyle name="Date Headers YYYY 2" xfId="7024"/>
    <cellStyle name="Date Headers YYYY 2 2" xfId="15989"/>
    <cellStyle name="Date Headers YYYY 2 2 2" xfId="11212"/>
    <cellStyle name="Date Headers YYYY 2 2 3" xfId="11087"/>
    <cellStyle name="Date Headers YYYY 2 2 4" xfId="19452"/>
    <cellStyle name="Date Headers YYYY 2 2 5" xfId="11500"/>
    <cellStyle name="Date Headers YYYY 2 2 6" xfId="20795"/>
    <cellStyle name="Date Headers YYYY 3" xfId="7025"/>
    <cellStyle name="Date Headers YYYY 3 2" xfId="15990"/>
    <cellStyle name="Date Headers YYYY 3 2 2" xfId="11213"/>
    <cellStyle name="Date Headers YYYY 3 2 3" xfId="11043"/>
    <cellStyle name="Date Headers YYYY 3 2 4" xfId="19422"/>
    <cellStyle name="Date Headers YYYY 3 2 5" xfId="19091"/>
    <cellStyle name="Date Headers YYYY 3 2 6" xfId="19764"/>
    <cellStyle name="Date Headers YYYY 4" xfId="15991"/>
    <cellStyle name="Date Headers YYYY 4 2" xfId="11214"/>
    <cellStyle name="Date Headers YYYY 4 3" xfId="19102"/>
    <cellStyle name="Date Headers YYYY 4 4" xfId="20506"/>
    <cellStyle name="Date Headers YYYY 4 5" xfId="20540"/>
    <cellStyle name="Date Headers YYYY 4 6" xfId="19480"/>
    <cellStyle name="Date Short" xfId="2604"/>
    <cellStyle name="Date Short 2" xfId="15992"/>
    <cellStyle name="Date Short 3" xfId="15993"/>
    <cellStyle name="Date Short 4" xfId="15994"/>
    <cellStyle name="date title" xfId="2605"/>
    <cellStyle name="Date Year" xfId="2606"/>
    <cellStyle name="Date Year 2" xfId="2607"/>
    <cellStyle name="Date Year 2 2" xfId="7026"/>
    <cellStyle name="Date Year 2 3" xfId="7027"/>
    <cellStyle name="Date Year 3" xfId="7028"/>
    <cellStyle name="Date Year 4" xfId="7029"/>
    <cellStyle name="Date Year 5" xfId="7030"/>
    <cellStyle name="Date_1 GWP FAS 141 Office PPA Model_v1" xfId="2608"/>
    <cellStyle name="DateFormat" xfId="2609"/>
    <cellStyle name="David" xfId="2610"/>
    <cellStyle name="Daydate" xfId="2611"/>
    <cellStyle name="Daydate 2" xfId="2612"/>
    <cellStyle name="Daymethod" xfId="2613"/>
    <cellStyle name="Daymethod 2" xfId="13774"/>
    <cellStyle name="Daymethod 3" xfId="13763"/>
    <cellStyle name="days" xfId="2614"/>
    <cellStyle name="DealStyle" xfId="2615"/>
    <cellStyle name="DealStyleNumber" xfId="2616"/>
    <cellStyle name="DealTypeStyle" xfId="2617"/>
    <cellStyle name="DealTypeStyle 2" xfId="2618"/>
    <cellStyle name="DELTA" xfId="2619"/>
    <cellStyle name="DELTA 2" xfId="7031"/>
    <cellStyle name="DELTA 3" xfId="7032"/>
    <cellStyle name="DELTA 4" xfId="7033"/>
    <cellStyle name="Dezimal [0]_!!!GO" xfId="2620"/>
    <cellStyle name="Dezimal_!!!GO" xfId="2621"/>
    <cellStyle name="DF" xfId="2622"/>
    <cellStyle name="Dia" xfId="2623"/>
    <cellStyle name="Dia 2" xfId="2624"/>
    <cellStyle name="DisclosurePY_x000a_Width=797_x000d__x000a_Height=554_x000d__x000a__x000d__x000a_[Code]_x000d__x000a_Code0=/nyf50_x000d__x000a_Code1=4500000136_x000d__x000a_Code2=ME23_x000d__x000a_Code3=4500002322_x000d__x000a_Code4=#_x000d__x000a_Code5=MB01_x000d__x000a_" xfId="2625"/>
    <cellStyle name="DisclosurePY_x005f_x000a_Width=797_x005f_x000d__x005f_x000a_Height=554_x005f_x000d__x005f_x000a__x005f_x000d__x005f_x000a_[Code]_x005f_x000d__x005f_x000a_Code0=/nyf50_x005f_x000d__x005f_x000a_Code1=4500000136_x005f_x000d__x005f_x000a_Code2=ME23_x005f_x000d__x005f_x000a_Code3=4500002322_x005f_x000d__x005f_x000a_Code4=#_x005f_x000d__x005f_x000a_Code5=MB01_x005f_x000d__x005f_x000a_" xfId="8418"/>
    <cellStyle name="División" xfId="2626"/>
    <cellStyle name="Dollar (zero dec)" xfId="2627"/>
    <cellStyle name="Dollar (zero dec) 2" xfId="2628"/>
    <cellStyle name="Dollar (zero dec) 2 2" xfId="7034"/>
    <cellStyle name="Dollar (zero dec) 2 3" xfId="7035"/>
    <cellStyle name="Dollar (zero dec) 3" xfId="7036"/>
    <cellStyle name="Dollar (zero dec) 4" xfId="7037"/>
    <cellStyle name="Dollar (zero dec) 5" xfId="7038"/>
    <cellStyle name="Dollars/cents" xfId="2629"/>
    <cellStyle name="Dollars/cents 2" xfId="7039"/>
    <cellStyle name="Dollars/cents 3" xfId="7040"/>
    <cellStyle name="Dollars/cents 4" xfId="7041"/>
    <cellStyle name="Dotted Line" xfId="2630"/>
    <cellStyle name="Dotted Line 2" xfId="2631"/>
    <cellStyle name="Dotted Line 3" xfId="7042"/>
    <cellStyle name="Dotted Line 4" xfId="7043"/>
    <cellStyle name="Dotted Line 5" xfId="7044"/>
    <cellStyle name="Double" xfId="2632"/>
    <cellStyle name="Double 2" xfId="2633"/>
    <cellStyle name="Double 2 2" xfId="7045"/>
    <cellStyle name="Double 2 3" xfId="7046"/>
    <cellStyle name="Double 3" xfId="7047"/>
    <cellStyle name="Double 4" xfId="7048"/>
    <cellStyle name="Double Underline" xfId="2634"/>
    <cellStyle name="Double Underline 2" xfId="2635"/>
    <cellStyle name="Double Underline 2 2" xfId="7049"/>
    <cellStyle name="Double Underline 2 3" xfId="7050"/>
    <cellStyle name="Double Underline 2 4" xfId="9379"/>
    <cellStyle name="Double Underline 3" xfId="7051"/>
    <cellStyle name="Double Underline 4" xfId="7052"/>
    <cellStyle name="Double Underline 5" xfId="7053"/>
    <cellStyle name="DownLoad" xfId="2636"/>
    <cellStyle name="DS 0" xfId="2637"/>
    <cellStyle name="DS 1" xfId="2638"/>
    <cellStyle name="DS 2" xfId="2639"/>
    <cellStyle name="DS 3" xfId="2640"/>
    <cellStyle name="DS 4" xfId="2641"/>
    <cellStyle name="DS 5" xfId="2642"/>
    <cellStyle name="DS 6" xfId="2643"/>
    <cellStyle name="DSYSPROJ" xfId="2644"/>
    <cellStyle name="EMOscar_4Decimals" xfId="2645"/>
    <cellStyle name="Encabez1" xfId="2646"/>
    <cellStyle name="Encabez1 2" xfId="2647"/>
    <cellStyle name="Encabez2" xfId="2648"/>
    <cellStyle name="Encabez2 2" xfId="2649"/>
    <cellStyle name="Enter Currency (0)" xfId="2650"/>
    <cellStyle name="Enter Currency (0) 2" xfId="2651"/>
    <cellStyle name="Enter Currency (2)" xfId="2652"/>
    <cellStyle name="Enter Currency (2) 2" xfId="2653"/>
    <cellStyle name="Enter Units (0)" xfId="2654"/>
    <cellStyle name="Enter Units (0) 2" xfId="2655"/>
    <cellStyle name="Enter Units (1)" xfId="2656"/>
    <cellStyle name="Enter Units (1) 2" xfId="2657"/>
    <cellStyle name="Enter Units (2)" xfId="2658"/>
    <cellStyle name="Enter Units (2) 2" xfId="2659"/>
    <cellStyle name="Entered" xfId="2660"/>
    <cellStyle name="Entered 2" xfId="2661"/>
    <cellStyle name="Entered 2 2" xfId="7054"/>
    <cellStyle name="Entered 2 3" xfId="7055"/>
    <cellStyle name="Entered 3" xfId="7056"/>
    <cellStyle name="Entered 4" xfId="7057"/>
    <cellStyle name="Entered 5" xfId="7058"/>
    <cellStyle name="Entities" xfId="2662"/>
    <cellStyle name="Entries" xfId="2663"/>
    <cellStyle name="Entries 2" xfId="7059"/>
    <cellStyle name="Entries 2 2" xfId="15995"/>
    <cellStyle name="Entries 2 2 2" xfId="11215"/>
    <cellStyle name="Entries 2 2 3" xfId="11591"/>
    <cellStyle name="Entries 2 2 4" xfId="19265"/>
    <cellStyle name="Entries 2 2 5" xfId="11093"/>
    <cellStyle name="Entries 2 2 6" xfId="19508"/>
    <cellStyle name="Entries 3" xfId="7060"/>
    <cellStyle name="Entries 3 2" xfId="15996"/>
    <cellStyle name="Entries 3 2 2" xfId="11216"/>
    <cellStyle name="Entries 3 2 3" xfId="11086"/>
    <cellStyle name="Entries 3 2 4" xfId="19064"/>
    <cellStyle name="Entries 3 2 5" xfId="20116"/>
    <cellStyle name="Entries 3 2 6" xfId="11406"/>
    <cellStyle name="Entries 4" xfId="15997"/>
    <cellStyle name="Entries 4 2" xfId="11217"/>
    <cellStyle name="Entries 4 3" xfId="11085"/>
    <cellStyle name="Entries 4 4" xfId="12456"/>
    <cellStyle name="Entries 4 5" xfId="20362"/>
    <cellStyle name="Entries 4 6" xfId="20798"/>
    <cellStyle name="entry" xfId="2664"/>
    <cellStyle name="eps" xfId="2665"/>
    <cellStyle name="eps 2" xfId="7061"/>
    <cellStyle name="eps 3" xfId="7062"/>
    <cellStyle name="eps 4" xfId="7063"/>
    <cellStyle name="eps$" xfId="2666"/>
    <cellStyle name="eps$ 2" xfId="7064"/>
    <cellStyle name="eps$ 3" xfId="7065"/>
    <cellStyle name="eps$ 4" xfId="7066"/>
    <cellStyle name="eps$A_Header" xfId="2667"/>
    <cellStyle name="eps$E_Header" xfId="2668"/>
    <cellStyle name="eps_Header" xfId="2669"/>
    <cellStyle name="epsE" xfId="2670"/>
    <cellStyle name="epsE 2" xfId="7067"/>
    <cellStyle name="epsE 3" xfId="7068"/>
    <cellStyle name="epsE 4" xfId="7069"/>
    <cellStyle name="Euro" xfId="2671"/>
    <cellStyle name="Euro 2" xfId="2672"/>
    <cellStyle name="Euro 3" xfId="2673"/>
    <cellStyle name="Expiry" xfId="2674"/>
    <cellStyle name="Explanatory Text" xfId="2675"/>
    <cellStyle name="Explanatory Text 2" xfId="2676"/>
    <cellStyle name="Explanatory Text 2 2" xfId="7070"/>
    <cellStyle name="Explanatory Text 2 2 2" xfId="9449"/>
    <cellStyle name="Explanatory Text 2 2 3" xfId="10087"/>
    <cellStyle name="Explanatory Text 2 2 4" xfId="9330"/>
    <cellStyle name="Explanatory Text 2 2 5" xfId="15998"/>
    <cellStyle name="Explanatory Text 2 3" xfId="9269"/>
    <cellStyle name="Explanatory Text 2 4" xfId="15999"/>
    <cellStyle name="Explanatory Text 3" xfId="2677"/>
    <cellStyle name="Explanatory Text 3 2" xfId="16000"/>
    <cellStyle name="Explanatory Text 4" xfId="13731"/>
    <cellStyle name="Explanatory Text 4 2" xfId="16001"/>
    <cellStyle name="Explanatory Text 4 3" xfId="16002"/>
    <cellStyle name="Explanatory Text 5" xfId="16003"/>
    <cellStyle name="Explanatory Text 6" xfId="16004"/>
    <cellStyle name="Explanatory Text 7" xfId="24860"/>
    <cellStyle name="Explanatory Text_Barclays International Qrtly" xfId="24755"/>
    <cellStyle name="EY House" xfId="2678"/>
    <cellStyle name="F2" xfId="2679"/>
    <cellStyle name="F2 2" xfId="2680"/>
    <cellStyle name="F3" xfId="2681"/>
    <cellStyle name="F3 2" xfId="2682"/>
    <cellStyle name="F4" xfId="2683"/>
    <cellStyle name="F4 2" xfId="2684"/>
    <cellStyle name="F5" xfId="2685"/>
    <cellStyle name="F5 - Style5" xfId="2686"/>
    <cellStyle name="F5 - Style5 2" xfId="2687"/>
    <cellStyle name="F5 2" xfId="2688"/>
    <cellStyle name="F6" xfId="2689"/>
    <cellStyle name="F6 2" xfId="2690"/>
    <cellStyle name="F7" xfId="2691"/>
    <cellStyle name="F7 2" xfId="2692"/>
    <cellStyle name="F8" xfId="2693"/>
    <cellStyle name="F8 2" xfId="2694"/>
    <cellStyle name="FactsetNumber" xfId="2695"/>
    <cellStyle name="FactsetNumber 10" xfId="24861"/>
    <cellStyle name="FactsetNumber 2" xfId="3824"/>
    <cellStyle name="FactsetNumber 2 2" xfId="9250"/>
    <cellStyle name="FactsetNumber 2 2 2" xfId="10264"/>
    <cellStyle name="FactsetNumber 2 2 2 2" xfId="14832"/>
    <cellStyle name="FactsetNumber 2 2 2 2 2" xfId="22365"/>
    <cellStyle name="FactsetNumber 2 2 2 2 2 2" xfId="32402"/>
    <cellStyle name="FactsetNumber 2 2 2 2 3" xfId="28893"/>
    <cellStyle name="FactsetNumber 2 2 2 3" xfId="18497"/>
    <cellStyle name="FactsetNumber 2 2 2 3 2" xfId="30625"/>
    <cellStyle name="FactsetNumber 2 2 2 4" xfId="21179"/>
    <cellStyle name="FactsetNumber 2 2 2 4 2" xfId="31225"/>
    <cellStyle name="FactsetNumber 2 2 2 5" xfId="26388"/>
    <cellStyle name="FactsetNumber 2 2 3" xfId="9595"/>
    <cellStyle name="FactsetNumber 2 2 3 2" xfId="14199"/>
    <cellStyle name="FactsetNumber 2 2 3 2 2" xfId="28260"/>
    <cellStyle name="FactsetNumber 2 2 3 3" xfId="21769"/>
    <cellStyle name="FactsetNumber 2 2 3 3 2" xfId="31809"/>
    <cellStyle name="FactsetNumber 2 2 3 4" xfId="25755"/>
    <cellStyle name="FactsetNumber 2 2 4" xfId="18426"/>
    <cellStyle name="FactsetNumber 2 2 4 2" xfId="30554"/>
    <cellStyle name="FactsetNumber 2 2 5" xfId="24421"/>
    <cellStyle name="FactsetNumber 2 2 5 2" xfId="34457"/>
    <cellStyle name="FactsetNumber 2 2 6" xfId="25513"/>
    <cellStyle name="FactsetNumber 2 3" xfId="10052"/>
    <cellStyle name="FactsetNumber 2 3 2" xfId="14636"/>
    <cellStyle name="FactsetNumber 2 3 2 2" xfId="22201"/>
    <cellStyle name="FactsetNumber 2 3 2 2 2" xfId="32239"/>
    <cellStyle name="FactsetNumber 2 3 2 3" xfId="28697"/>
    <cellStyle name="FactsetNumber 2 3 3" xfId="18478"/>
    <cellStyle name="FactsetNumber 2 3 3 2" xfId="30606"/>
    <cellStyle name="FactsetNumber 2 3 4" xfId="21009"/>
    <cellStyle name="FactsetNumber 2 3 4 2" xfId="31062"/>
    <cellStyle name="FactsetNumber 2 3 5" xfId="26192"/>
    <cellStyle name="FactsetNumber 2 4" xfId="9321"/>
    <cellStyle name="FactsetNumber 2 4 2" xfId="14010"/>
    <cellStyle name="FactsetNumber 2 4 2 2" xfId="28071"/>
    <cellStyle name="FactsetNumber 2 4 3" xfId="21588"/>
    <cellStyle name="FactsetNumber 2 4 3 2" xfId="31630"/>
    <cellStyle name="FactsetNumber 2 4 4" xfId="25566"/>
    <cellStyle name="FactsetNumber 2 5" xfId="18359"/>
    <cellStyle name="FactsetNumber 2 5 2" xfId="20914"/>
    <cellStyle name="FactsetNumber 2 5 2 2" xfId="30971"/>
    <cellStyle name="FactsetNumber 2 5 3" xfId="30487"/>
    <cellStyle name="FactsetNumber 2 6" xfId="11813"/>
    <cellStyle name="FactsetNumber 2 6 2" xfId="27047"/>
    <cellStyle name="FactsetNumber 2 7" xfId="23818"/>
    <cellStyle name="FactsetNumber 2 7 2" xfId="33854"/>
    <cellStyle name="FactsetNumber 2 8" xfId="24901"/>
    <cellStyle name="FactsetNumber 3" xfId="3844"/>
    <cellStyle name="FactsetNumber 3 2" xfId="10103"/>
    <cellStyle name="FactsetNumber 3 2 2" xfId="10863"/>
    <cellStyle name="FactsetNumber 3 2 2 2" xfId="18034"/>
    <cellStyle name="FactsetNumber 3 2 2 2 2" xfId="30308"/>
    <cellStyle name="FactsetNumber 3 2 2 3" xfId="13552"/>
    <cellStyle name="FactsetNumber 3 2 2 3 2" xfId="27793"/>
    <cellStyle name="FactsetNumber 3 2 2 4" xfId="26943"/>
    <cellStyle name="FactsetNumber 3 2 3" xfId="14673"/>
    <cellStyle name="FactsetNumber 3 2 3 2" xfId="28734"/>
    <cellStyle name="FactsetNumber 3 2 4" xfId="26229"/>
    <cellStyle name="FactsetNumber 3 3" xfId="9380"/>
    <cellStyle name="FactsetNumber 3 3 2" xfId="14036"/>
    <cellStyle name="FactsetNumber 3 3 2 2" xfId="28097"/>
    <cellStyle name="FactsetNumber 3 3 3" xfId="21615"/>
    <cellStyle name="FactsetNumber 3 3 3 2" xfId="31656"/>
    <cellStyle name="FactsetNumber 3 3 4" xfId="25592"/>
    <cellStyle name="FactsetNumber 3 4" xfId="18378"/>
    <cellStyle name="FactsetNumber 3 4 2" xfId="20934"/>
    <cellStyle name="FactsetNumber 3 4 2 2" xfId="30990"/>
    <cellStyle name="FactsetNumber 3 4 3" xfId="30506"/>
    <cellStyle name="FactsetNumber 3 5" xfId="11826"/>
    <cellStyle name="FactsetNumber 3 5 2" xfId="27059"/>
    <cellStyle name="FactsetNumber 3 6" xfId="23843"/>
    <cellStyle name="FactsetNumber 3 6 2" xfId="33879"/>
    <cellStyle name="FactsetNumber 3 7" xfId="24914"/>
    <cellStyle name="FactsetNumber 4" xfId="3861"/>
    <cellStyle name="FactsetNumber 4 2" xfId="9997"/>
    <cellStyle name="FactsetNumber 4 2 2" xfId="10883"/>
    <cellStyle name="FactsetNumber 4 2 2 2" xfId="18446"/>
    <cellStyle name="FactsetNumber 4 2 2 2 2" xfId="30574"/>
    <cellStyle name="FactsetNumber 4 2 2 3" xfId="13570"/>
    <cellStyle name="FactsetNumber 4 2 2 3 2" xfId="27811"/>
    <cellStyle name="FactsetNumber 4 2 2 4" xfId="26961"/>
    <cellStyle name="FactsetNumber 4 2 3" xfId="14598"/>
    <cellStyle name="FactsetNumber 4 2 3 2" xfId="28659"/>
    <cellStyle name="FactsetNumber 4 2 4" xfId="26154"/>
    <cellStyle name="FactsetNumber 4 3" xfId="18013"/>
    <cellStyle name="FactsetNumber 4 3 2" xfId="18510"/>
    <cellStyle name="FactsetNumber 4 3 2 2" xfId="30637"/>
    <cellStyle name="FactsetNumber 4 3 3" xfId="22764"/>
    <cellStyle name="FactsetNumber 4 3 3 2" xfId="32800"/>
    <cellStyle name="FactsetNumber 4 3 4" xfId="30287"/>
    <cellStyle name="FactsetNumber 4 4" xfId="18397"/>
    <cellStyle name="FactsetNumber 4 4 2" xfId="20954"/>
    <cellStyle name="FactsetNumber 4 4 2 2" xfId="31009"/>
    <cellStyle name="FactsetNumber 4 4 3" xfId="30525"/>
    <cellStyle name="FactsetNumber 4 5" xfId="11839"/>
    <cellStyle name="FactsetNumber 4 5 2" xfId="27072"/>
    <cellStyle name="FactsetNumber 4 6" xfId="24389"/>
    <cellStyle name="FactsetNumber 4 6 2" xfId="34425"/>
    <cellStyle name="FactsetNumber 4 7" xfId="24927"/>
    <cellStyle name="FactsetNumber 5" xfId="7071"/>
    <cellStyle name="FactsetNumber 5 2" xfId="10015"/>
    <cellStyle name="FactsetNumber 5 2 2" xfId="14610"/>
    <cellStyle name="FactsetNumber 5 2 2 2" xfId="28671"/>
    <cellStyle name="FactsetNumber 5 2 3" xfId="22175"/>
    <cellStyle name="FactsetNumber 5 2 3 2" xfId="32214"/>
    <cellStyle name="FactsetNumber 5 2 4" xfId="26166"/>
    <cellStyle name="FactsetNumber 5 3" xfId="18409"/>
    <cellStyle name="FactsetNumber 5 3 2" xfId="20967"/>
    <cellStyle name="FactsetNumber 5 3 2 2" xfId="31021"/>
    <cellStyle name="FactsetNumber 5 3 3" xfId="30537"/>
    <cellStyle name="FactsetNumber 5 4" xfId="12638"/>
    <cellStyle name="FactsetNumber 5 4 2" xfId="27129"/>
    <cellStyle name="FactsetNumber 5 5" xfId="24378"/>
    <cellStyle name="FactsetNumber 5 5 2" xfId="34414"/>
    <cellStyle name="FactsetNumber 5 6" xfId="24959"/>
    <cellStyle name="FactsetNumber 6" xfId="9293"/>
    <cellStyle name="FactsetNumber 6 2" xfId="10838"/>
    <cellStyle name="FactsetNumber 6 2 2" xfId="18460"/>
    <cellStyle name="FactsetNumber 6 2 2 2" xfId="30588"/>
    <cellStyle name="FactsetNumber 6 2 3" xfId="13531"/>
    <cellStyle name="FactsetNumber 6 2 3 2" xfId="27772"/>
    <cellStyle name="FactsetNumber 6 2 4" xfId="26923"/>
    <cellStyle name="FactsetNumber 6 3" xfId="13984"/>
    <cellStyle name="FactsetNumber 6 3 2" xfId="28045"/>
    <cellStyle name="FactsetNumber 6 4" xfId="25540"/>
    <cellStyle name="FactsetNumber 7" xfId="18341"/>
    <cellStyle name="FactsetNumber 7 2" xfId="20896"/>
    <cellStyle name="FactsetNumber 7 2 2" xfId="30953"/>
    <cellStyle name="FactsetNumber 7 3" xfId="30469"/>
    <cellStyle name="FactsetNumber 8" xfId="11598"/>
    <cellStyle name="FactsetNumber 8 2" xfId="27021"/>
    <cellStyle name="FactsetNumber 9" xfId="23795"/>
    <cellStyle name="FactsetNumber 9 2" xfId="33831"/>
    <cellStyle name="Fijo" xfId="2696"/>
    <cellStyle name="Fijo 2" xfId="2697"/>
    <cellStyle name="Final_Data" xfId="2698"/>
    <cellStyle name="Financiero" xfId="2699"/>
    <cellStyle name="Financiero 2" xfId="2700"/>
    <cellStyle name="FirstNumbers_Avg_BS " xfId="2701"/>
    <cellStyle name="Fix0" xfId="2702"/>
    <cellStyle name="Fix0 2" xfId="13769"/>
    <cellStyle name="Fix0 3" xfId="13768"/>
    <cellStyle name="Fix2" xfId="2703"/>
    <cellStyle name="Fix4" xfId="2704"/>
    <cellStyle name="Fixed" xfId="2705"/>
    <cellStyle name="Fixed 2" xfId="2706"/>
    <cellStyle name="Fixed 2 2" xfId="7072"/>
    <cellStyle name="Fixed 2 3" xfId="7073"/>
    <cellStyle name="Fixed 3" xfId="7074"/>
    <cellStyle name="Fixed 4" xfId="7075"/>
    <cellStyle name="Fixed 5" xfId="7076"/>
    <cellStyle name="Fixed0" xfId="2707"/>
    <cellStyle name="Fixed0 2" xfId="2708"/>
    <cellStyle name="Footnote" xfId="2709"/>
    <cellStyle name="Footnote 2" xfId="2710"/>
    <cellStyle name="Footnote 3" xfId="2711"/>
    <cellStyle name="ForecastInput" xfId="2712"/>
    <cellStyle name="ForecastInput 2" xfId="2713"/>
    <cellStyle name="formula" xfId="2714"/>
    <cellStyle name="formula 2" xfId="2715"/>
    <cellStyle name="formula 2 2" xfId="7077"/>
    <cellStyle name="formula 2 3" xfId="7078"/>
    <cellStyle name="formula 3" xfId="7079"/>
    <cellStyle name="formula 4" xfId="7080"/>
    <cellStyle name="formula 5" xfId="7081"/>
    <cellStyle name="Fraction" xfId="2716"/>
    <cellStyle name="Fraction 2" xfId="2717"/>
    <cellStyle name="Frame Relay Template" xfId="2718"/>
    <cellStyle name="FRxAmtStyle" xfId="2719"/>
    <cellStyle name="FRxAmtStyle 2" xfId="2720"/>
    <cellStyle name="FRxCurrStyle" xfId="2721"/>
    <cellStyle name="FRxCurrStyle 2" xfId="2722"/>
    <cellStyle name="FRxPcntStyle" xfId="2723"/>
    <cellStyle name="FRxPcntStyle 2" xfId="2724"/>
    <cellStyle name="FULL" xfId="2725"/>
    <cellStyle name="Full date" xfId="2726"/>
    <cellStyle name="FullTime" xfId="2727"/>
    <cellStyle name="FX Rate" xfId="2728"/>
    <cellStyle name="FX Rate 2" xfId="2729"/>
    <cellStyle name="fy_eps$" xfId="2730"/>
    <cellStyle name="g_rate" xfId="2731"/>
    <cellStyle name="g_rate 2" xfId="7082"/>
    <cellStyle name="g_rate 3" xfId="7083"/>
    <cellStyle name="g_rate 4" xfId="7084"/>
    <cellStyle name="General" xfId="2732"/>
    <cellStyle name="General 2" xfId="2733"/>
    <cellStyle name="General 3" xfId="8419"/>
    <cellStyle name="GENERAL ALIGNED" xfId="2734"/>
    <cellStyle name="GENERAL ALIGNED 2" xfId="7085"/>
    <cellStyle name="GENERAL ALIGNED 3" xfId="7086"/>
    <cellStyle name="Gentia To Excel" xfId="2735"/>
    <cellStyle name="Gentia To Excel 2" xfId="2736"/>
    <cellStyle name="GerBOM1" xfId="2737"/>
    <cellStyle name="GerBOM1 2" xfId="7087"/>
    <cellStyle name="GerBOM1 3" xfId="7088"/>
    <cellStyle name="GerBOM1 4" xfId="7089"/>
    <cellStyle name="gill" xfId="2738"/>
    <cellStyle name="gill 2" xfId="7090"/>
    <cellStyle name="gill 3" xfId="7091"/>
    <cellStyle name="gill 4" xfId="7092"/>
    <cellStyle name="GiltName" xfId="2739"/>
    <cellStyle name="GiltName 2" xfId="2740"/>
    <cellStyle name="Good" xfId="2741"/>
    <cellStyle name="Good 10" xfId="16005"/>
    <cellStyle name="Good 11" xfId="24862"/>
    <cellStyle name="Good 2" xfId="2742"/>
    <cellStyle name="Good 2 2" xfId="2743"/>
    <cellStyle name="Good 2 2 2" xfId="16006"/>
    <cellStyle name="Good 2 3" xfId="2744"/>
    <cellStyle name="Good 2 4" xfId="2745"/>
    <cellStyle name="Good 2 5" xfId="16007"/>
    <cellStyle name="Good 3" xfId="2746"/>
    <cellStyle name="Good 3 2" xfId="7093"/>
    <cellStyle name="Good 3 2 2" xfId="16008"/>
    <cellStyle name="Good 3 2 2 2" xfId="16009"/>
    <cellStyle name="Good 3 3" xfId="7094"/>
    <cellStyle name="Good 3 3 2" xfId="16010"/>
    <cellStyle name="Good 3 4" xfId="16011"/>
    <cellStyle name="Good 4" xfId="7095"/>
    <cellStyle name="Good 4 2" xfId="13654"/>
    <cellStyle name="Good 4 2 2" xfId="16012"/>
    <cellStyle name="Good 4 3" xfId="13595"/>
    <cellStyle name="Good 4 3 2" xfId="16013"/>
    <cellStyle name="Good 4 4" xfId="16014"/>
    <cellStyle name="Good 5" xfId="7096"/>
    <cellStyle name="Good 5 2" xfId="16015"/>
    <cellStyle name="Good 5 2 2" xfId="16016"/>
    <cellStyle name="Good 5 3" xfId="16017"/>
    <cellStyle name="Good 6" xfId="7097"/>
    <cellStyle name="Good 6 2" xfId="16018"/>
    <cellStyle name="Good 6 3" xfId="16019"/>
    <cellStyle name="Good 7" xfId="7098"/>
    <cellStyle name="Good 8" xfId="7099"/>
    <cellStyle name="Good 9" xfId="7100"/>
    <cellStyle name="Good_Barclays International Qrtly" xfId="24756"/>
    <cellStyle name="Grand Total" xfId="2747"/>
    <cellStyle name="Grand Total 2" xfId="3825"/>
    <cellStyle name="Grand Total 2 2" xfId="9251"/>
    <cellStyle name="Grand Total 2 2 2" xfId="10265"/>
    <cellStyle name="Grand Total 2 2 2 2" xfId="14833"/>
    <cellStyle name="Grand Total 2 2 2 2 2" xfId="18301"/>
    <cellStyle name="Grand Total 2 2 2 2 2 2" xfId="20550"/>
    <cellStyle name="Grand Total 2 2 2 2 2 2 2" xfId="30888"/>
    <cellStyle name="Grand Total 2 2 2 2 2 3" xfId="11915"/>
    <cellStyle name="Grand Total 2 2 2 2 2 3 2" xfId="27083"/>
    <cellStyle name="Grand Total 2 2 2 2 2 4" xfId="20763"/>
    <cellStyle name="Grand Total 2 2 2 2 2 4 2" xfId="30907"/>
    <cellStyle name="Grand Total 2 2 2 2 2 5" xfId="13295"/>
    <cellStyle name="Grand Total 2 2 2 2 2 5 2" xfId="27653"/>
    <cellStyle name="Grand Total 2 2 2 2 2 6" xfId="20720"/>
    <cellStyle name="Grand Total 2 2 2 2 2 6 2" xfId="30901"/>
    <cellStyle name="Grand Total 2 2 2 2 2 7" xfId="30444"/>
    <cellStyle name="Grand Total 2 2 2 2 3" xfId="22366"/>
    <cellStyle name="Grand Total 2 2 2 2 4" xfId="28894"/>
    <cellStyle name="Grand Total 2 2 2 3" xfId="18019"/>
    <cellStyle name="Grand Total 2 2 2 3 2" xfId="12444"/>
    <cellStyle name="Grand Total 2 2 2 3 2 2" xfId="27100"/>
    <cellStyle name="Grand Total 2 2 2 3 3" xfId="19015"/>
    <cellStyle name="Grand Total 2 2 2 3 3 2" xfId="30850"/>
    <cellStyle name="Grand Total 2 2 2 3 4" xfId="20689"/>
    <cellStyle name="Grand Total 2 2 2 3 4 2" xfId="30896"/>
    <cellStyle name="Grand Total 2 2 2 3 5" xfId="19972"/>
    <cellStyle name="Grand Total 2 2 2 3 5 2" xfId="30868"/>
    <cellStyle name="Grand Total 2 2 2 3 6" xfId="19749"/>
    <cellStyle name="Grand Total 2 2 2 3 6 2" xfId="30865"/>
    <cellStyle name="Grand Total 2 2 2 3 7" xfId="30293"/>
    <cellStyle name="Grand Total 2 2 2 4" xfId="21180"/>
    <cellStyle name="Grand Total 2 2 2 5" xfId="26389"/>
    <cellStyle name="Grand Total 2 2 3" xfId="9596"/>
    <cellStyle name="Grand Total 2 2 3 2" xfId="14200"/>
    <cellStyle name="Grand Total 2 2 3 2 2" xfId="19505"/>
    <cellStyle name="Grand Total 2 2 3 2 2 2" xfId="30860"/>
    <cellStyle name="Grand Total 2 2 3 2 3" xfId="20487"/>
    <cellStyle name="Grand Total 2 2 3 2 3 2" xfId="30883"/>
    <cellStyle name="Grand Total 2 2 3 2 4" xfId="13317"/>
    <cellStyle name="Grand Total 2 2 3 2 4 2" xfId="27656"/>
    <cellStyle name="Grand Total 2 2 3 2 5" xfId="19254"/>
    <cellStyle name="Grand Total 2 2 3 2 5 2" xfId="30854"/>
    <cellStyle name="Grand Total 2 2 3 2 6" xfId="20800"/>
    <cellStyle name="Grand Total 2 2 3 2 6 2" xfId="30913"/>
    <cellStyle name="Grand Total 2 2 3 2 7" xfId="28261"/>
    <cellStyle name="Grand Total 2 2 3 3" xfId="18295"/>
    <cellStyle name="Grand Total 2 2 3 3 2" xfId="20526"/>
    <cellStyle name="Grand Total 2 2 3 3 2 2" xfId="30886"/>
    <cellStyle name="Grand Total 2 2 3 3 3" xfId="11916"/>
    <cellStyle name="Grand Total 2 2 3 3 3 2" xfId="27084"/>
    <cellStyle name="Grand Total 2 2 3 3 4" xfId="20761"/>
    <cellStyle name="Grand Total 2 2 3 3 4 2" xfId="30905"/>
    <cellStyle name="Grand Total 2 2 3 3 5" xfId="19018"/>
    <cellStyle name="Grand Total 2 2 3 3 5 2" xfId="30851"/>
    <cellStyle name="Grand Total 2 2 3 3 6" xfId="13414"/>
    <cellStyle name="Grand Total 2 2 3 3 6 2" xfId="27663"/>
    <cellStyle name="Grand Total 2 2 3 3 7" xfId="30438"/>
    <cellStyle name="Grand Total 2 2 3 4" xfId="21770"/>
    <cellStyle name="Grand Total 2 2 3 5" xfId="25756"/>
    <cellStyle name="Grand Total 2 2 4" xfId="17787"/>
    <cellStyle name="Grand Total 2 2 4 2" xfId="11365"/>
    <cellStyle name="Grand Total 2 2 4 2 2" xfId="27003"/>
    <cellStyle name="Grand Total 2 2 4 3" xfId="11938"/>
    <cellStyle name="Grand Total 2 2 4 3 2" xfId="27085"/>
    <cellStyle name="Grand Total 2 2 4 4" xfId="20014"/>
    <cellStyle name="Grand Total 2 2 4 4 2" xfId="30874"/>
    <cellStyle name="Grand Total 2 2 4 5" xfId="13389"/>
    <cellStyle name="Grand Total 2 2 4 5 2" xfId="27659"/>
    <cellStyle name="Grand Total 2 2 4 6" xfId="12052"/>
    <cellStyle name="Grand Total 2 2 4 6 2" xfId="27089"/>
    <cellStyle name="Grand Total 2 2 4 7" xfId="30258"/>
    <cellStyle name="Grand Total 2 2 5" xfId="24422"/>
    <cellStyle name="Grand Total 2 2 5 2" xfId="34458"/>
    <cellStyle name="Grand Total 2 3" xfId="10041"/>
    <cellStyle name="Grand Total 2 3 2" xfId="14630"/>
    <cellStyle name="Grand Total 2 3 2 2" xfId="18298"/>
    <cellStyle name="Grand Total 2 3 2 2 2" xfId="20568"/>
    <cellStyle name="Grand Total 2 3 2 2 2 2" xfId="30889"/>
    <cellStyle name="Grand Total 2 3 2 2 3" xfId="12769"/>
    <cellStyle name="Grand Total 2 3 2 2 3 2" xfId="27136"/>
    <cellStyle name="Grand Total 2 3 2 2 4" xfId="20762"/>
    <cellStyle name="Grand Total 2 3 2 2 4 2" xfId="30906"/>
    <cellStyle name="Grand Total 2 3 2 2 5" xfId="18910"/>
    <cellStyle name="Grand Total 2 3 2 2 5 2" xfId="30848"/>
    <cellStyle name="Grand Total 2 3 2 2 6" xfId="11306"/>
    <cellStyle name="Grand Total 2 3 2 2 6 2" xfId="27002"/>
    <cellStyle name="Grand Total 2 3 2 2 7" xfId="30441"/>
    <cellStyle name="Grand Total 2 3 2 3" xfId="22202"/>
    <cellStyle name="Grand Total 2 3 2 4" xfId="28691"/>
    <cellStyle name="Grand Total 2 3 3" xfId="17987"/>
    <cellStyle name="Grand Total 2 3 3 2" xfId="11404"/>
    <cellStyle name="Grand Total 2 3 3 2 2" xfId="27006"/>
    <cellStyle name="Grand Total 2 3 3 3" xfId="11431"/>
    <cellStyle name="Grand Total 2 3 3 3 2" xfId="27009"/>
    <cellStyle name="Grand Total 2 3 3 4" xfId="11133"/>
    <cellStyle name="Grand Total 2 3 3 4 2" xfId="26996"/>
    <cellStyle name="Grand Total 2 3 3 5" xfId="11156"/>
    <cellStyle name="Grand Total 2 3 3 5 2" xfId="26997"/>
    <cellStyle name="Grand Total 2 3 3 6" xfId="20371"/>
    <cellStyle name="Grand Total 2 3 3 6 2" xfId="30878"/>
    <cellStyle name="Grand Total 2 3 3 7" xfId="30278"/>
    <cellStyle name="Grand Total 2 3 4" xfId="21010"/>
    <cellStyle name="Grand Total 2 3 5" xfId="26186"/>
    <cellStyle name="Grand Total 2 4" xfId="9322"/>
    <cellStyle name="Grand Total 2 4 2" xfId="14011"/>
    <cellStyle name="Grand Total 2 4 2 2" xfId="19465"/>
    <cellStyle name="Grand Total 2 4 2 2 2" xfId="30859"/>
    <cellStyle name="Grand Total 2 4 2 3" xfId="20373"/>
    <cellStyle name="Grand Total 2 4 2 3 2" xfId="30879"/>
    <cellStyle name="Grand Total 2 4 2 4" xfId="20688"/>
    <cellStyle name="Grand Total 2 4 2 4 2" xfId="30895"/>
    <cellStyle name="Grand Total 2 4 2 5" xfId="11982"/>
    <cellStyle name="Grand Total 2 4 2 5 2" xfId="27088"/>
    <cellStyle name="Grand Total 2 4 2 6" xfId="19347"/>
    <cellStyle name="Grand Total 2 4 2 6 2" xfId="30855"/>
    <cellStyle name="Grand Total 2 4 2 7" xfId="28072"/>
    <cellStyle name="Grand Total 2 4 3" xfId="18291"/>
    <cellStyle name="Grand Total 2 4 3 2" xfId="20458"/>
    <cellStyle name="Grand Total 2 4 3 2 2" xfId="30882"/>
    <cellStyle name="Grand Total 2 4 3 3" xfId="11429"/>
    <cellStyle name="Grand Total 2 4 3 3 2" xfId="27008"/>
    <cellStyle name="Grand Total 2 4 3 4" xfId="20760"/>
    <cellStyle name="Grand Total 2 4 3 4 2" xfId="30904"/>
    <cellStyle name="Grand Total 2 4 3 5" xfId="20808"/>
    <cellStyle name="Grand Total 2 4 3 5 2" xfId="30914"/>
    <cellStyle name="Grand Total 2 4 3 6" xfId="20848"/>
    <cellStyle name="Grand Total 2 4 3 6 2" xfId="30916"/>
    <cellStyle name="Grand Total 2 4 3 7" xfId="30434"/>
    <cellStyle name="Grand Total 2 4 4" xfId="21589"/>
    <cellStyle name="Grand Total 2 4 5" xfId="25567"/>
    <cellStyle name="Grand Total 2 5" xfId="17762"/>
    <cellStyle name="Grand Total 2 5 2" xfId="12332"/>
    <cellStyle name="Grand Total 2 5 2 2" xfId="27097"/>
    <cellStyle name="Grand Total 2 5 3" xfId="11941"/>
    <cellStyle name="Grand Total 2 5 3 2" xfId="27086"/>
    <cellStyle name="Grand Total 2 5 4" xfId="19175"/>
    <cellStyle name="Grand Total 2 5 4 2" xfId="30853"/>
    <cellStyle name="Grand Total 2 5 5" xfId="13422"/>
    <cellStyle name="Grand Total 2 5 5 2" xfId="27664"/>
    <cellStyle name="Grand Total 2 5 6" xfId="11178"/>
    <cellStyle name="Grand Total 2 5 6 2" xfId="26998"/>
    <cellStyle name="Grand Total 2 5 7" xfId="20935"/>
    <cellStyle name="Grand Total 2 5 8" xfId="30253"/>
    <cellStyle name="Grand Total 2 6" xfId="11814"/>
    <cellStyle name="Grand Total 2 6 2" xfId="27048"/>
    <cellStyle name="Grand Total 2 7" xfId="23819"/>
    <cellStyle name="Grand Total 2 7 2" xfId="33855"/>
    <cellStyle name="Grand Total 3" xfId="7101"/>
    <cellStyle name="Grand Total 3 2" xfId="10104"/>
    <cellStyle name="Grand Total 3 2 2" xfId="10884"/>
    <cellStyle name="Grand Total 3 2 2 2" xfId="18035"/>
    <cellStyle name="Grand Total 3 2 2 2 2" xfId="12446"/>
    <cellStyle name="Grand Total 3 2 2 2 2 2" xfId="27101"/>
    <cellStyle name="Grand Total 3 2 2 2 3" xfId="19999"/>
    <cellStyle name="Grand Total 3 2 2 2 3 2" xfId="30870"/>
    <cellStyle name="Grand Total 3 2 2 2 4" xfId="20007"/>
    <cellStyle name="Grand Total 3 2 2 2 4 2" xfId="30872"/>
    <cellStyle name="Grand Total 3 2 2 2 5" xfId="19971"/>
    <cellStyle name="Grand Total 3 2 2 2 5 2" xfId="30867"/>
    <cellStyle name="Grand Total 3 2 2 2 6" xfId="12187"/>
    <cellStyle name="Grand Total 3 2 2 2 6 2" xfId="27093"/>
    <cellStyle name="Grand Total 3 2 2 2 7" xfId="30309"/>
    <cellStyle name="Grand Total 3 2 2 3" xfId="13571"/>
    <cellStyle name="Grand Total 3 2 2 3 2" xfId="27812"/>
    <cellStyle name="Grand Total 3 2 3" xfId="14674"/>
    <cellStyle name="Grand Total 3 2 3 2" xfId="18447"/>
    <cellStyle name="Grand Total 3 2 3 2 2" xfId="11788"/>
    <cellStyle name="Grand Total 3 2 3 2 2 2" xfId="27030"/>
    <cellStyle name="Grand Total 3 2 3 2 3" xfId="11909"/>
    <cellStyle name="Grand Total 3 2 3 2 3 2" xfId="27082"/>
    <cellStyle name="Grand Total 3 2 3 2 4" xfId="20771"/>
    <cellStyle name="Grand Total 3 2 3 2 4 2" xfId="30909"/>
    <cellStyle name="Grand Total 3 2 3 2 5" xfId="12488"/>
    <cellStyle name="Grand Total 3 2 3 2 5 2" xfId="27103"/>
    <cellStyle name="Grand Total 3 2 3 2 6" xfId="20841"/>
    <cellStyle name="Grand Total 3 2 3 2 6 2" xfId="30915"/>
    <cellStyle name="Grand Total 3 2 3 2 7" xfId="30575"/>
    <cellStyle name="Grand Total 3 2 3 3" xfId="28735"/>
    <cellStyle name="Grand Total 3 2 4" xfId="17985"/>
    <cellStyle name="Grand Total 3 2 4 2" xfId="11403"/>
    <cellStyle name="Grand Total 3 2 4 2 2" xfId="27005"/>
    <cellStyle name="Grand Total 3 2 4 3" xfId="20446"/>
    <cellStyle name="Grand Total 3 2 4 3 2" xfId="30881"/>
    <cellStyle name="Grand Total 3 2 4 4" xfId="11613"/>
    <cellStyle name="Grand Total 3 2 4 4 2" xfId="27023"/>
    <cellStyle name="Grand Total 3 2 4 5" xfId="20400"/>
    <cellStyle name="Grand Total 3 2 4 5 2" xfId="30880"/>
    <cellStyle name="Grand Total 3 2 4 6" xfId="12115"/>
    <cellStyle name="Grand Total 3 2 4 6 2" xfId="27091"/>
    <cellStyle name="Grand Total 3 2 4 7" xfId="30276"/>
    <cellStyle name="Grand Total 3 2 5" xfId="26230"/>
    <cellStyle name="Grand Total 3 3" xfId="9381"/>
    <cellStyle name="Grand Total 3 3 2" xfId="14037"/>
    <cellStyle name="Grand Total 3 3 2 2" xfId="18503"/>
    <cellStyle name="Grand Total 3 3 2 2 2" xfId="20648"/>
    <cellStyle name="Grand Total 3 3 2 2 2 2" xfId="30892"/>
    <cellStyle name="Grand Total 3 3 2 2 3" xfId="20706"/>
    <cellStyle name="Grand Total 3 3 2 2 3 2" xfId="30898"/>
    <cellStyle name="Grand Total 3 3 2 2 4" xfId="20775"/>
    <cellStyle name="Grand Total 3 3 2 2 4 2" xfId="30911"/>
    <cellStyle name="Grand Total 3 3 2 2 5" xfId="20496"/>
    <cellStyle name="Grand Total 3 3 2 2 5 2" xfId="30885"/>
    <cellStyle name="Grand Total 3 3 2 2 6" xfId="20861"/>
    <cellStyle name="Grand Total 3 3 2 2 6 2" xfId="30919"/>
    <cellStyle name="Grand Total 3 3 2 2 7" xfId="30630"/>
    <cellStyle name="Grand Total 3 3 2 3" xfId="28098"/>
    <cellStyle name="Grand Total 3 3 3" xfId="18004"/>
    <cellStyle name="Grand Total 3 3 3 2" xfId="12440"/>
    <cellStyle name="Grand Total 3 3 3 2 2" xfId="27098"/>
    <cellStyle name="Grand Total 3 3 3 3" xfId="20347"/>
    <cellStyle name="Grand Total 3 3 3 3 2" xfId="30877"/>
    <cellStyle name="Grand Total 3 3 3 4" xfId="11278"/>
    <cellStyle name="Grand Total 3 3 3 4 2" xfId="26999"/>
    <cellStyle name="Grand Total 3 3 3 5" xfId="20043"/>
    <cellStyle name="Grand Total 3 3 3 5 2" xfId="30876"/>
    <cellStyle name="Grand Total 3 3 3 6" xfId="12177"/>
    <cellStyle name="Grand Total 3 3 3 6 2" xfId="27092"/>
    <cellStyle name="Grand Total 3 3 3 7" xfId="30279"/>
    <cellStyle name="Grand Total 3 3 4" xfId="21616"/>
    <cellStyle name="Grand Total 3 3 5" xfId="25593"/>
    <cellStyle name="Grand Total 3 4" xfId="17765"/>
    <cellStyle name="Grand Total 3 4 2" xfId="11745"/>
    <cellStyle name="Grand Total 3 4 2 2" xfId="27029"/>
    <cellStyle name="Grand Total 3 4 3" xfId="19985"/>
    <cellStyle name="Grand Total 3 4 3 2" xfId="30869"/>
    <cellStyle name="Grand Total 3 4 4" xfId="11017"/>
    <cellStyle name="Grand Total 3 4 4 2" xfId="26994"/>
    <cellStyle name="Grand Total 3 4 5" xfId="19611"/>
    <cellStyle name="Grand Total 3 4 5 2" xfId="30861"/>
    <cellStyle name="Grand Total 3 4 6" xfId="19113"/>
    <cellStyle name="Grand Total 3 4 6 2" xfId="30852"/>
    <cellStyle name="Grand Total 3 4 7" xfId="20955"/>
    <cellStyle name="Grand Total 3 4 8" xfId="30255"/>
    <cellStyle name="Grand Total 3 5" xfId="12646"/>
    <cellStyle name="Grand Total 3 5 2" xfId="27130"/>
    <cellStyle name="Grand Total 3 6" xfId="23844"/>
    <cellStyle name="Grand Total 3 6 2" xfId="33880"/>
    <cellStyle name="Grand Total 4" xfId="7102"/>
    <cellStyle name="Grand Total 4 2" xfId="10078"/>
    <cellStyle name="Grand Total 4 2 2" xfId="14652"/>
    <cellStyle name="Grand Total 4 2 2 2" xfId="18511"/>
    <cellStyle name="Grand Total 4 2 2 2 2" xfId="20651"/>
    <cellStyle name="Grand Total 4 2 2 2 2 2" xfId="30893"/>
    <cellStyle name="Grand Total 4 2 2 2 3" xfId="20709"/>
    <cellStyle name="Grand Total 4 2 2 2 3 2" xfId="30899"/>
    <cellStyle name="Grand Total 4 2 2 2 4" xfId="20776"/>
    <cellStyle name="Grand Total 4 2 2 2 4 2" xfId="30912"/>
    <cellStyle name="Grand Total 4 2 2 2 5" xfId="20854"/>
    <cellStyle name="Grand Total 4 2 2 2 5 2" xfId="30917"/>
    <cellStyle name="Grand Total 4 2 2 2 6" xfId="20862"/>
    <cellStyle name="Grand Total 4 2 2 2 6 2" xfId="30920"/>
    <cellStyle name="Grand Total 4 2 2 2 7" xfId="30638"/>
    <cellStyle name="Grand Total 4 2 2 3" xfId="28713"/>
    <cellStyle name="Grand Total 4 2 3" xfId="18014"/>
    <cellStyle name="Grand Total 4 2 3 2" xfId="12443"/>
    <cellStyle name="Grand Total 4 2 3 2 2" xfId="27099"/>
    <cellStyle name="Grand Total 4 2 3 3" xfId="19014"/>
    <cellStyle name="Grand Total 4 2 3 3 2" xfId="30849"/>
    <cellStyle name="Grand Total 4 2 3 4" xfId="20594"/>
    <cellStyle name="Grand Total 4 2 3 4 2" xfId="30890"/>
    <cellStyle name="Grand Total 4 2 3 5" xfId="19656"/>
    <cellStyle name="Grand Total 4 2 3 5 2" xfId="30862"/>
    <cellStyle name="Grand Total 4 2 3 6" xfId="11976"/>
    <cellStyle name="Grand Total 4 2 3 6 2" xfId="27087"/>
    <cellStyle name="Grand Total 4 2 3 7" xfId="30288"/>
    <cellStyle name="Grand Total 4 2 4" xfId="22176"/>
    <cellStyle name="Grand Total 4 2 5" xfId="26208"/>
    <cellStyle name="Grand Total 4 3" xfId="17975"/>
    <cellStyle name="Grand Total 4 3 2" xfId="11402"/>
    <cellStyle name="Grand Total 4 3 2 2" xfId="27004"/>
    <cellStyle name="Grand Total 4 3 3" xfId="12582"/>
    <cellStyle name="Grand Total 4 3 3 2" xfId="27127"/>
    <cellStyle name="Grand Total 4 3 4" xfId="20607"/>
    <cellStyle name="Grand Total 4 3 4 2" xfId="30891"/>
    <cellStyle name="Grand Total 4 3 5" xfId="19392"/>
    <cellStyle name="Grand Total 4 3 5 2" xfId="30856"/>
    <cellStyle name="Grand Total 4 3 6" xfId="11048"/>
    <cellStyle name="Grand Total 4 3 6 2" xfId="26995"/>
    <cellStyle name="Grand Total 4 3 7" xfId="20977"/>
    <cellStyle name="Grand Total 4 3 8" xfId="30269"/>
    <cellStyle name="Grand Total 4 4" xfId="12647"/>
    <cellStyle name="Grand Total 4 4 2" xfId="27131"/>
    <cellStyle name="Grand Total 4 5" xfId="24394"/>
    <cellStyle name="Grand Total 4 5 2" xfId="34430"/>
    <cellStyle name="Grand Total 5" xfId="9294"/>
    <cellStyle name="Grand Total 5 2" xfId="10851"/>
    <cellStyle name="Grand Total 5 2 2" xfId="18479"/>
    <cellStyle name="Grand Total 5 2 2 2" xfId="11793"/>
    <cellStyle name="Grand Total 5 2 2 2 2" xfId="27031"/>
    <cellStyle name="Grand Total 5 2 2 3" xfId="20698"/>
    <cellStyle name="Grand Total 5 2 2 3 2" xfId="30897"/>
    <cellStyle name="Grand Total 5 2 2 4" xfId="20773"/>
    <cellStyle name="Grand Total 5 2 2 4 2" xfId="30910"/>
    <cellStyle name="Grand Total 5 2 2 5" xfId="13313"/>
    <cellStyle name="Grand Total 5 2 2 5 2" xfId="27655"/>
    <cellStyle name="Grand Total 5 2 2 6" xfId="20859"/>
    <cellStyle name="Grand Total 5 2 2 6 2" xfId="30918"/>
    <cellStyle name="Grand Total 5 2 2 7" xfId="30607"/>
    <cellStyle name="Grand Total 5 2 3" xfId="13542"/>
    <cellStyle name="Grand Total 5 2 3 2" xfId="27783"/>
    <cellStyle name="Grand Total 5 3" xfId="13985"/>
    <cellStyle name="Grand Total 5 3 2" xfId="19460"/>
    <cellStyle name="Grand Total 5 3 2 2" xfId="30858"/>
    <cellStyle name="Grand Total 5 3 3" xfId="19435"/>
    <cellStyle name="Grand Total 5 3 3 2" xfId="30857"/>
    <cellStyle name="Grand Total 5 3 4" xfId="12241"/>
    <cellStyle name="Grand Total 5 3 4 2" xfId="27095"/>
    <cellStyle name="Grand Total 5 3 5" xfId="13412"/>
    <cellStyle name="Grand Total 5 3 5 2" xfId="27662"/>
    <cellStyle name="Grand Total 5 3 6" xfId="19724"/>
    <cellStyle name="Grand Total 5 3 6 2" xfId="30864"/>
    <cellStyle name="Grand Total 5 3 7" xfId="28046"/>
    <cellStyle name="Grand Total 5 4" xfId="17986"/>
    <cellStyle name="Grand Total 5 4 2" xfId="12758"/>
    <cellStyle name="Grand Total 5 4 2 2" xfId="27135"/>
    <cellStyle name="Grand Total 5 4 3" xfId="12581"/>
    <cellStyle name="Grand Total 5 4 3 2" xfId="27126"/>
    <cellStyle name="Grand Total 5 4 4" xfId="20008"/>
    <cellStyle name="Grand Total 5 4 4 2" xfId="30873"/>
    <cellStyle name="Grand Total 5 4 5" xfId="20712"/>
    <cellStyle name="Grand Total 5 4 5 2" xfId="30900"/>
    <cellStyle name="Grand Total 5 4 6" xfId="20543"/>
    <cellStyle name="Grand Total 5 4 6 2" xfId="30887"/>
    <cellStyle name="Grand Total 5 4 7" xfId="30277"/>
    <cellStyle name="Grand Total 5 5" xfId="25541"/>
    <cellStyle name="Grand Total 6" xfId="17628"/>
    <cellStyle name="Grand Total 6 2" xfId="12261"/>
    <cellStyle name="Grand Total 6 2 2" xfId="27096"/>
    <cellStyle name="Grand Total 6 3" xfId="12611"/>
    <cellStyle name="Grand Total 6 3 2" xfId="27128"/>
    <cellStyle name="Grand Total 6 4" xfId="20020"/>
    <cellStyle name="Grand Total 6 4 2" xfId="30875"/>
    <cellStyle name="Grand Total 6 5" xfId="12198"/>
    <cellStyle name="Grand Total 6 5 2" xfId="27094"/>
    <cellStyle name="Grand Total 6 6" xfId="20770"/>
    <cellStyle name="Grand Total 6 6 2" xfId="30908"/>
    <cellStyle name="Grand Total 6 7" xfId="20915"/>
    <cellStyle name="Grand Total 6 8" xfId="30251"/>
    <cellStyle name="Grand Total 7" xfId="11603"/>
    <cellStyle name="Grand Total 7 2" xfId="27022"/>
    <cellStyle name="Grand Total 8" xfId="23796"/>
    <cellStyle name="Grand Total 8 2" xfId="33832"/>
    <cellStyle name="gray text cells" xfId="2748"/>
    <cellStyle name="gray text cells 2" xfId="7103"/>
    <cellStyle name="gray text cells 3" xfId="7104"/>
    <cellStyle name="Grey" xfId="2749"/>
    <cellStyle name="Grey 2" xfId="7105"/>
    <cellStyle name="Grey 3" xfId="7106"/>
    <cellStyle name="Grey 4" xfId="7107"/>
    <cellStyle name="GreybarHeader" xfId="2750"/>
    <cellStyle name="GreybarHeader 2" xfId="7108"/>
    <cellStyle name="GreybarHeader 2 2" xfId="16020"/>
    <cellStyle name="GreybarHeader 2 2 2" xfId="19857"/>
    <cellStyle name="GreybarHeader 2 2 3" xfId="12694"/>
    <cellStyle name="GreybarHeader 2 2 4" xfId="20330"/>
    <cellStyle name="GreybarHeader 2 2 5" xfId="20072"/>
    <cellStyle name="GreybarHeader 2 2 6" xfId="19277"/>
    <cellStyle name="GreybarHeader 2 2 7" xfId="19491"/>
    <cellStyle name="GreybarHeader 3" xfId="7109"/>
    <cellStyle name="GreybarHeader 3 2" xfId="16021"/>
    <cellStyle name="GreybarHeader 3 2 2" xfId="19858"/>
    <cellStyle name="GreybarHeader 3 2 3" xfId="12695"/>
    <cellStyle name="GreybarHeader 3 2 4" xfId="20331"/>
    <cellStyle name="GreybarHeader 3 2 5" xfId="19148"/>
    <cellStyle name="GreybarHeader 3 2 6" xfId="19339"/>
    <cellStyle name="GreybarHeader 3 2 7" xfId="12129"/>
    <cellStyle name="GreybarHeader 4" xfId="16022"/>
    <cellStyle name="GreybarHeader 4 2" xfId="19859"/>
    <cellStyle name="GreybarHeader 4 3" xfId="11218"/>
    <cellStyle name="GreybarHeader 4 4" xfId="20332"/>
    <cellStyle name="GreybarHeader 4 5" xfId="11870"/>
    <cellStyle name="GreybarHeader 4 6" xfId="19159"/>
    <cellStyle name="GreybarHeader 4 7" xfId="11284"/>
    <cellStyle name="GreyedOut" xfId="2751"/>
    <cellStyle name="handle" xfId="2752"/>
    <cellStyle name="hard no" xfId="2753"/>
    <cellStyle name="hard no 2" xfId="7110"/>
    <cellStyle name="hard no 2 2" xfId="16023"/>
    <cellStyle name="hard no 2 2 2" xfId="11219"/>
    <cellStyle name="hard no 2 2 3" xfId="11590"/>
    <cellStyle name="hard no 2 2 4" xfId="11239"/>
    <cellStyle name="hard no 2 2 5" xfId="12250"/>
    <cellStyle name="hard no 2 2 6" xfId="19785"/>
    <cellStyle name="hard no 3" xfId="7111"/>
    <cellStyle name="hard no 3 2" xfId="16024"/>
    <cellStyle name="hard no 3 2 2" xfId="11220"/>
    <cellStyle name="hard no 3 2 3" xfId="19848"/>
    <cellStyle name="hard no 3 2 4" xfId="11780"/>
    <cellStyle name="hard no 3 2 5" xfId="13390"/>
    <cellStyle name="hard no 3 2 6" xfId="13350"/>
    <cellStyle name="hard no 4" xfId="7112"/>
    <cellStyle name="hard no 4 2" xfId="16025"/>
    <cellStyle name="hard no 4 2 2" xfId="11221"/>
    <cellStyle name="hard no 4 2 3" xfId="11589"/>
    <cellStyle name="hard no 4 2 4" xfId="12437"/>
    <cellStyle name="hard no 4 2 5" xfId="11151"/>
    <cellStyle name="hard no 4 2 6" xfId="11136"/>
    <cellStyle name="hard no 5" xfId="16026"/>
    <cellStyle name="hard no 5 2" xfId="11222"/>
    <cellStyle name="hard no 5 3" xfId="11588"/>
    <cellStyle name="hard no 5 4" xfId="12193"/>
    <cellStyle name="hard no 5 5" xfId="19098"/>
    <cellStyle name="hard no 5 6" xfId="11907"/>
    <cellStyle name="Hard Percent" xfId="2754"/>
    <cellStyle name="Hard Percent 2" xfId="2755"/>
    <cellStyle name="Hard Percent 2 2" xfId="7113"/>
    <cellStyle name="Hard Percent 2 3" xfId="7114"/>
    <cellStyle name="Hard Percent 3" xfId="7115"/>
    <cellStyle name="Hard Percent 4" xfId="7116"/>
    <cellStyle name="Hard Percent 5" xfId="7117"/>
    <cellStyle name="Hardcode" xfId="2756"/>
    <cellStyle name="Hardcode 2" xfId="7118"/>
    <cellStyle name="Hardcode 3" xfId="7119"/>
    <cellStyle name="hardno" xfId="2757"/>
    <cellStyle name="hardno 2" xfId="7120"/>
    <cellStyle name="hardno 3" xfId="7121"/>
    <cellStyle name="hardno 4" xfId="7122"/>
    <cellStyle name="HB" xfId="2758"/>
    <cellStyle name="HBC Income" xfId="2759"/>
    <cellStyle name="HBC Income 2" xfId="2760"/>
    <cellStyle name="HEAD" xfId="2761"/>
    <cellStyle name="HEAD 2" xfId="7123"/>
    <cellStyle name="HEAD 3" xfId="7124"/>
    <cellStyle name="HEAD 4" xfId="7125"/>
    <cellStyle name="Head Center a7" xfId="2762"/>
    <cellStyle name="Head Center a7 2" xfId="7126"/>
    <cellStyle name="Head Center a7 3" xfId="7127"/>
    <cellStyle name="Head Center a7 4" xfId="7128"/>
    <cellStyle name="Header" xfId="2763"/>
    <cellStyle name="Header 2" xfId="2764"/>
    <cellStyle name="Header 2 2" xfId="7129"/>
    <cellStyle name="Header 2 2 2" xfId="16027"/>
    <cellStyle name="Header 2 2 2 2" xfId="19861"/>
    <cellStyle name="Header 2 2 2 3" xfId="11223"/>
    <cellStyle name="Header 2 2 2 4" xfId="19849"/>
    <cellStyle name="Header 2 2 2 5" xfId="11240"/>
    <cellStyle name="Header 2 2 2 6" xfId="11866"/>
    <cellStyle name="Header 2 2 2 7" xfId="20130"/>
    <cellStyle name="Header 2 3" xfId="7130"/>
    <cellStyle name="Header 2 3 2" xfId="16028"/>
    <cellStyle name="Header 2 3 2 2" xfId="19862"/>
    <cellStyle name="Header 2 3 2 3" xfId="12696"/>
    <cellStyle name="Header 2 3 2 4" xfId="12635"/>
    <cellStyle name="Header 2 3 2 5" xfId="11665"/>
    <cellStyle name="Header 2 3 2 6" xfId="12684"/>
    <cellStyle name="Header 2 3 2 7" xfId="11708"/>
    <cellStyle name="Header 2 4" xfId="16029"/>
    <cellStyle name="Header 2 4 2" xfId="19863"/>
    <cellStyle name="Header 2 4 3" xfId="11662"/>
    <cellStyle name="Header 2 4 4" xfId="11966"/>
    <cellStyle name="Header 2 4 5" xfId="19578"/>
    <cellStyle name="Header 2 4 6" xfId="19692"/>
    <cellStyle name="Header 2 4 7" xfId="20742"/>
    <cellStyle name="Header 3" xfId="7131"/>
    <cellStyle name="Header 3 2" xfId="16030"/>
    <cellStyle name="Header 3 2 2" xfId="19864"/>
    <cellStyle name="Header 3 2 3" xfId="11224"/>
    <cellStyle name="Header 3 2 4" xfId="20333"/>
    <cellStyle name="Header 3 2 5" xfId="11627"/>
    <cellStyle name="Header 3 2 6" xfId="19059"/>
    <cellStyle name="Header 3 2 7" xfId="13302"/>
    <cellStyle name="Header 4" xfId="7132"/>
    <cellStyle name="Header 4 2" xfId="16031"/>
    <cellStyle name="Header 4 2 2" xfId="19865"/>
    <cellStyle name="Header 4 2 3" xfId="11225"/>
    <cellStyle name="Header 4 2 4" xfId="11084"/>
    <cellStyle name="Header 4 2 5" xfId="11241"/>
    <cellStyle name="Header 4 2 6" xfId="20374"/>
    <cellStyle name="Header 4 2 7" xfId="12663"/>
    <cellStyle name="Header 5" xfId="7133"/>
    <cellStyle name="Header 5 2" xfId="16032"/>
    <cellStyle name="Header 5 2 2" xfId="19866"/>
    <cellStyle name="Header 5 2 3" xfId="11226"/>
    <cellStyle name="Header 5 2 4" xfId="19850"/>
    <cellStyle name="Header 5 2 5" xfId="11242"/>
    <cellStyle name="Header 5 2 6" xfId="19521"/>
    <cellStyle name="Header 5 2 7" xfId="20792"/>
    <cellStyle name="Header 6" xfId="16033"/>
    <cellStyle name="Header 6 2" xfId="19867"/>
    <cellStyle name="Header 6 3" xfId="11663"/>
    <cellStyle name="Header 6 4" xfId="19851"/>
    <cellStyle name="Header 6 5" xfId="12194"/>
    <cellStyle name="Header 6 6" xfId="11709"/>
    <cellStyle name="Header 6 7" xfId="20385"/>
    <cellStyle name="header center" xfId="2765"/>
    <cellStyle name="header center 2" xfId="7134"/>
    <cellStyle name="header center 2 2" xfId="16034"/>
    <cellStyle name="header center 2 2 2" xfId="11227"/>
    <cellStyle name="header center 2 2 3" xfId="11083"/>
    <cellStyle name="header center 2 2 4" xfId="19478"/>
    <cellStyle name="header center 2 2 5" xfId="20394"/>
    <cellStyle name="header center 2 2 6" xfId="20659"/>
    <cellStyle name="header center 3" xfId="7135"/>
    <cellStyle name="header center 3 2" xfId="16035"/>
    <cellStyle name="header center 3 2 2" xfId="11228"/>
    <cellStyle name="header center 3 2 3" xfId="19852"/>
    <cellStyle name="header center 3 2 4" xfId="11243"/>
    <cellStyle name="header center 3 2 5" xfId="20527"/>
    <cellStyle name="header center 3 2 6" xfId="12767"/>
    <cellStyle name="header center 4" xfId="7136"/>
    <cellStyle name="header center 4 2" xfId="16036"/>
    <cellStyle name="header center 4 2 2" xfId="11229"/>
    <cellStyle name="header center 4 2 3" xfId="19853"/>
    <cellStyle name="header center 4 2 4" xfId="11244"/>
    <cellStyle name="header center 4 2 5" xfId="20369"/>
    <cellStyle name="header center 4 2 6" xfId="20718"/>
    <cellStyle name="header center 5" xfId="16037"/>
    <cellStyle name="header center 5 2" xfId="12697"/>
    <cellStyle name="header center 5 3" xfId="19080"/>
    <cellStyle name="header center 5 4" xfId="20071"/>
    <cellStyle name="header center 5 5" xfId="13321"/>
    <cellStyle name="header center 5 6" xfId="13384"/>
    <cellStyle name="header center a7" xfId="2766"/>
    <cellStyle name="header center a7 2" xfId="7137"/>
    <cellStyle name="header center a7 3" xfId="7138"/>
    <cellStyle name="header center a7 4" xfId="7139"/>
    <cellStyle name="HEADER_Discounting 1" xfId="2767"/>
    <cellStyle name="Header1" xfId="2768"/>
    <cellStyle name="Header1 2" xfId="2769"/>
    <cellStyle name="Header1 2 2" xfId="7140"/>
    <cellStyle name="Header1 2 2 2" xfId="10697"/>
    <cellStyle name="Header1 2 3" xfId="7141"/>
    <cellStyle name="Header1 2 3 2" xfId="10679"/>
    <cellStyle name="Header1 2 4" xfId="10698"/>
    <cellStyle name="Header1 3" xfId="7142"/>
    <cellStyle name="Header1 3 2" xfId="10687"/>
    <cellStyle name="Header1 4" xfId="7143"/>
    <cellStyle name="Header1 4 2" xfId="10680"/>
    <cellStyle name="Header1 5" xfId="7144"/>
    <cellStyle name="Header1 5 2" xfId="10693"/>
    <cellStyle name="Header1 6" xfId="10710"/>
    <cellStyle name="Header2" xfId="2770"/>
    <cellStyle name="Header2 2" xfId="2771"/>
    <cellStyle name="Header2 2 2" xfId="7145"/>
    <cellStyle name="Header2 2 2 2" xfId="16038"/>
    <cellStyle name="Header2 2 2 2 2" xfId="19868"/>
    <cellStyle name="Header2 2 2 2 3" xfId="11230"/>
    <cellStyle name="Header2 2 2 2 4" xfId="19359"/>
    <cellStyle name="Header2 2 2 2 5" xfId="19282"/>
    <cellStyle name="Header2 2 2 2 6" xfId="20395"/>
    <cellStyle name="Header2 2 2 2 7" xfId="20509"/>
    <cellStyle name="Header2 2 3" xfId="7146"/>
    <cellStyle name="Header2 2 3 2" xfId="16039"/>
    <cellStyle name="Header2 2 3 2 2" xfId="19869"/>
    <cellStyle name="Header2 2 3 2 3" xfId="11231"/>
    <cellStyle name="Header2 2 3 2 4" xfId="11082"/>
    <cellStyle name="Header2 2 3 2 5" xfId="11862"/>
    <cellStyle name="Header2 2 3 2 6" xfId="19526"/>
    <cellStyle name="Header2 2 3 2 7" xfId="20804"/>
    <cellStyle name="Header2 2 4" xfId="16040"/>
    <cellStyle name="Header2 2 4 2" xfId="19870"/>
    <cellStyle name="Header2 2 4 3" xfId="11232"/>
    <cellStyle name="Header2 2 4 4" xfId="19404"/>
    <cellStyle name="Header2 2 4 5" xfId="19529"/>
    <cellStyle name="Header2 2 4 6" xfId="19147"/>
    <cellStyle name="Header2 2 4 7" xfId="20686"/>
    <cellStyle name="Header2 3" xfId="7147"/>
    <cellStyle name="Header2 3 2" xfId="16041"/>
    <cellStyle name="Header2 3 2 2" xfId="19871"/>
    <cellStyle name="Header2 3 2 3" xfId="12698"/>
    <cellStyle name="Header2 3 2 4" xfId="19854"/>
    <cellStyle name="Header2 3 2 5" xfId="11314"/>
    <cellStyle name="Header2 3 2 6" xfId="20699"/>
    <cellStyle name="Header2 3 2 7" xfId="19304"/>
    <cellStyle name="Header2 4" xfId="7148"/>
    <cellStyle name="Header2 4 2" xfId="16042"/>
    <cellStyle name="Header2 4 2 2" xfId="19872"/>
    <cellStyle name="Header2 4 2 3" xfId="12699"/>
    <cellStyle name="Header2 4 2 4" xfId="19388"/>
    <cellStyle name="Header2 4 2 5" xfId="19105"/>
    <cellStyle name="Header2 4 2 6" xfId="10995"/>
    <cellStyle name="Header2 4 2 7" xfId="20803"/>
    <cellStyle name="Header2 5" xfId="7149"/>
    <cellStyle name="Header2 5 2" xfId="16043"/>
    <cellStyle name="Header2 5 2 2" xfId="19873"/>
    <cellStyle name="Header2 5 2 3" xfId="12700"/>
    <cellStyle name="Header2 5 2 4" xfId="19855"/>
    <cellStyle name="Header2 5 2 5" xfId="19155"/>
    <cellStyle name="Header2 5 2 6" xfId="12689"/>
    <cellStyle name="Header2 5 2 7" xfId="11412"/>
    <cellStyle name="Header2 6" xfId="16044"/>
    <cellStyle name="Header2 6 2" xfId="19874"/>
    <cellStyle name="Header2 6 3" xfId="12701"/>
    <cellStyle name="Header2 6 4" xfId="19856"/>
    <cellStyle name="Header2 6 5" xfId="19646"/>
    <cellStyle name="Header2 6 6" xfId="20359"/>
    <cellStyle name="Header2 6 7" xfId="12168"/>
    <cellStyle name="HeaderGroup" xfId="2772"/>
    <cellStyle name="HeaderGroup 2" xfId="2773"/>
    <cellStyle name="HeaderGroup 3" xfId="2774"/>
    <cellStyle name="Heading" xfId="2775"/>
    <cellStyle name="Heading 1" xfId="2776"/>
    <cellStyle name="Heading 1 2" xfId="2777"/>
    <cellStyle name="Heading 1 2 2" xfId="7150"/>
    <cellStyle name="Heading 1 2 2 2" xfId="8420"/>
    <cellStyle name="Heading 1 2 2 2 2" xfId="9446"/>
    <cellStyle name="Heading 1 2 2 3" xfId="10059"/>
    <cellStyle name="Heading 1 2 2 4" xfId="16045"/>
    <cellStyle name="Heading 1 2 2 4 2" xfId="18266"/>
    <cellStyle name="Heading 1 2 3" xfId="7151"/>
    <cellStyle name="Heading 1 2 3 2" xfId="9404"/>
    <cellStyle name="Heading 1 2 3 2 2" xfId="18305"/>
    <cellStyle name="Heading 1 2 3 3" xfId="16046"/>
    <cellStyle name="Heading 1 2 3 3 2" xfId="21031"/>
    <cellStyle name="Heading 1 2 4" xfId="8421"/>
    <cellStyle name="Heading 1 2 5" xfId="16047"/>
    <cellStyle name="Heading 1 3" xfId="2778"/>
    <cellStyle name="Heading 1 3 2" xfId="9391"/>
    <cellStyle name="Heading 1 3 2 2" xfId="16048"/>
    <cellStyle name="Heading 1 3 2 2 2" xfId="18306"/>
    <cellStyle name="Heading 1 3 2 3" xfId="17989"/>
    <cellStyle name="Heading 1 3 3" xfId="16049"/>
    <cellStyle name="Heading 1 3 3 2" xfId="16050"/>
    <cellStyle name="Heading 1 4" xfId="9339"/>
    <cellStyle name="Heading 1 4 2" xfId="13669"/>
    <cellStyle name="Heading 1 4 3" xfId="16051"/>
    <cellStyle name="Heading 1 4 4" xfId="16052"/>
    <cellStyle name="Heading 1 5" xfId="16053"/>
    <cellStyle name="Heading 1 6" xfId="16054"/>
    <cellStyle name="Heading 1 7" xfId="24863"/>
    <cellStyle name="Heading 1_Barclays International Qrtly" xfId="24757"/>
    <cellStyle name="Heading 10" xfId="7152"/>
    <cellStyle name="Heading 2" xfId="2779"/>
    <cellStyle name="Heading 2 2" xfId="2780"/>
    <cellStyle name="Heading 2 2 2" xfId="7153"/>
    <cellStyle name="Heading 2 2 2 2" xfId="8422"/>
    <cellStyle name="Heading 2 2 2 2 2" xfId="9445"/>
    <cellStyle name="Heading 2 2 2 3" xfId="10056"/>
    <cellStyle name="Heading 2 2 2 4" xfId="16055"/>
    <cellStyle name="Heading 2 2 2 4 2" xfId="18265"/>
    <cellStyle name="Heading 2 2 3" xfId="7154"/>
    <cellStyle name="Heading 2 2 3 2" xfId="9394"/>
    <cellStyle name="Heading 2 2 3 2 2" xfId="18307"/>
    <cellStyle name="Heading 2 2 3 3" xfId="16056"/>
    <cellStyle name="Heading 2 2 3 3 2" xfId="21021"/>
    <cellStyle name="Heading 2 2 4" xfId="8423"/>
    <cellStyle name="Heading 2 2 5" xfId="16057"/>
    <cellStyle name="Heading 2 3" xfId="2781"/>
    <cellStyle name="Heading 2 3 2" xfId="9392"/>
    <cellStyle name="Heading 2 3 2 2" xfId="16058"/>
    <cellStyle name="Heading 2 3 2 2 2" xfId="18308"/>
    <cellStyle name="Heading 2 3 2 3" xfId="17990"/>
    <cellStyle name="Heading 2 3 3" xfId="16059"/>
    <cellStyle name="Heading 2 3 3 2" xfId="16060"/>
    <cellStyle name="Heading 2 4" xfId="9340"/>
    <cellStyle name="Heading 2 4 2" xfId="13618"/>
    <cellStyle name="Heading 2 4 3" xfId="16061"/>
    <cellStyle name="Heading 2 4 4" xfId="16062"/>
    <cellStyle name="Heading 2 5" xfId="16063"/>
    <cellStyle name="Heading 2 6" xfId="16064"/>
    <cellStyle name="Heading 2 7" xfId="24864"/>
    <cellStyle name="Heading 2_Barclays International Qrtly" xfId="24758"/>
    <cellStyle name="Heading 3" xfId="2782"/>
    <cellStyle name="Heading 3 2" xfId="2783"/>
    <cellStyle name="Heading 3 2 2" xfId="7155"/>
    <cellStyle name="Heading 3 2 2 2" xfId="8424"/>
    <cellStyle name="Heading 3 2 2 2 2" xfId="9444"/>
    <cellStyle name="Heading 3 2 2 3" xfId="10043"/>
    <cellStyle name="Heading 3 2 2 4" xfId="16065"/>
    <cellStyle name="Heading 3 2 2 4 2" xfId="18264"/>
    <cellStyle name="Heading 3 2 3" xfId="7156"/>
    <cellStyle name="Heading 3 2 3 2" xfId="9395"/>
    <cellStyle name="Heading 3 2 3 2 2" xfId="18309"/>
    <cellStyle name="Heading 3 2 3 3" xfId="16066"/>
    <cellStyle name="Heading 3 2 3 3 2" xfId="21022"/>
    <cellStyle name="Heading 3 2 4" xfId="8425"/>
    <cellStyle name="Heading 3 2 5" xfId="16067"/>
    <cellStyle name="Heading 3 3" xfId="2784"/>
    <cellStyle name="Heading 3 3 2" xfId="9329"/>
    <cellStyle name="Heading 3 3 2 2" xfId="16068"/>
    <cellStyle name="Heading 3 3 2 2 2" xfId="18310"/>
    <cellStyle name="Heading 3 3 2 3" xfId="17991"/>
    <cellStyle name="Heading 3 3 3" xfId="16069"/>
    <cellStyle name="Heading 3 3 3 2" xfId="16070"/>
    <cellStyle name="Heading 3 4" xfId="9341"/>
    <cellStyle name="Heading 3 4 2" xfId="13644"/>
    <cellStyle name="Heading 3 4 3" xfId="16071"/>
    <cellStyle name="Heading 3 4 4" xfId="16072"/>
    <cellStyle name="Heading 3 5" xfId="16073"/>
    <cellStyle name="Heading 3 6" xfId="16074"/>
    <cellStyle name="Heading 3 7" xfId="24865"/>
    <cellStyle name="Heading 3_Barclays International Qrtly" xfId="24759"/>
    <cellStyle name="Heading 4" xfId="2785"/>
    <cellStyle name="Heading 4 2" xfId="2786"/>
    <cellStyle name="Heading 4 2 2" xfId="7157"/>
    <cellStyle name="Heading 4 2 2 2" xfId="8426"/>
    <cellStyle name="Heading 4 2 2 2 2" xfId="9443"/>
    <cellStyle name="Heading 4 2 2 3" xfId="10031"/>
    <cellStyle name="Heading 4 2 2 4" xfId="16075"/>
    <cellStyle name="Heading 4 2 2 4 2" xfId="18263"/>
    <cellStyle name="Heading 4 2 3" xfId="7158"/>
    <cellStyle name="Heading 4 2 3 2" xfId="9986"/>
    <cellStyle name="Heading 4 2 3 2 2" xfId="18311"/>
    <cellStyle name="Heading 4 2 3 3" xfId="16076"/>
    <cellStyle name="Heading 4 2 3 3 2" xfId="21570"/>
    <cellStyle name="Heading 4 2 4" xfId="8427"/>
    <cellStyle name="Heading 4 2 5" xfId="16077"/>
    <cellStyle name="Heading 4 3" xfId="2787"/>
    <cellStyle name="Heading 4 3 2" xfId="9331"/>
    <cellStyle name="Heading 4 3 2 2" xfId="16078"/>
    <cellStyle name="Heading 4 3 2 2 2" xfId="18312"/>
    <cellStyle name="Heading 4 3 2 3" xfId="17992"/>
    <cellStyle name="Heading 4 3 3" xfId="16079"/>
    <cellStyle name="Heading 4 3 3 2" xfId="16080"/>
    <cellStyle name="Heading 4 4" xfId="9342"/>
    <cellStyle name="Heading 4 4 2" xfId="13720"/>
    <cellStyle name="Heading 4 4 3" xfId="16081"/>
    <cellStyle name="Heading 4 4 4" xfId="16082"/>
    <cellStyle name="Heading 4 5" xfId="16083"/>
    <cellStyle name="Heading 4 6" xfId="16084"/>
    <cellStyle name="Heading 4 7" xfId="24866"/>
    <cellStyle name="Heading 4_Barclays International Qrtly" xfId="24760"/>
    <cellStyle name="heading 5" xfId="2788"/>
    <cellStyle name="heading 5 2" xfId="7159"/>
    <cellStyle name="heading 5 3" xfId="7160"/>
    <cellStyle name="Heading 6" xfId="7161"/>
    <cellStyle name="Heading 7" xfId="7162"/>
    <cellStyle name="Heading 8" xfId="7163"/>
    <cellStyle name="Heading 9" xfId="7164"/>
    <cellStyle name="Heading1" xfId="2789"/>
    <cellStyle name="Heading1 2" xfId="2790"/>
    <cellStyle name="Heading2" xfId="2791"/>
    <cellStyle name="Heading2 2" xfId="2792"/>
    <cellStyle name="Headings" xfId="2793"/>
    <cellStyle name="Headings 2" xfId="2794"/>
    <cellStyle name="HEADINGSTOP" xfId="2795"/>
    <cellStyle name="HIDDEN" xfId="2796"/>
    <cellStyle name="hidden 2" xfId="2797"/>
    <cellStyle name="HIDDEN 3" xfId="7165"/>
    <cellStyle name="HIDDEN 4" xfId="7166"/>
    <cellStyle name="HIDDEN 5" xfId="7167"/>
    <cellStyle name="HIDDEN 6" xfId="7168"/>
    <cellStyle name="HIDDEN 7" xfId="7169"/>
    <cellStyle name="HIDDEN 8" xfId="7170"/>
    <cellStyle name="HIDDEN 9" xfId="7171"/>
    <cellStyle name="hidebold" xfId="2798"/>
    <cellStyle name="hidebold 2" xfId="7172"/>
    <cellStyle name="hidebold 3" xfId="7173"/>
    <cellStyle name="hidebold 4" xfId="7174"/>
    <cellStyle name="hidenorm" xfId="2799"/>
    <cellStyle name="hidenorm 2" xfId="7175"/>
    <cellStyle name="hidenorm 3" xfId="7176"/>
    <cellStyle name="hidenorm 4" xfId="7177"/>
    <cellStyle name="HIGHLIGHT" xfId="2800"/>
    <cellStyle name="HIGHLIGHT 2" xfId="7178"/>
    <cellStyle name="HIGHLIGHT 3" xfId="7179"/>
    <cellStyle name="HIGHLIGHT 4" xfId="7180"/>
    <cellStyle name="Hipervínculo" xfId="2801"/>
    <cellStyle name="Hipervínculo 2" xfId="2802"/>
    <cellStyle name="Hipervínculo 2 2" xfId="7181"/>
    <cellStyle name="Hipervínculo 2 3" xfId="7182"/>
    <cellStyle name="Hipervínculo 3" xfId="7183"/>
    <cellStyle name="Hipervínculo 4" xfId="7184"/>
    <cellStyle name="Hipervínculo 5" xfId="7185"/>
    <cellStyle name="Hipervínculo visitado" xfId="2803"/>
    <cellStyle name="Hipervínculo visitado 2" xfId="2804"/>
    <cellStyle name="Hipervínculo visitado 2 2" xfId="7186"/>
    <cellStyle name="Hipervínculo visitado 2 3" xfId="7187"/>
    <cellStyle name="Hipervínculo visitado 3" xfId="7188"/>
    <cellStyle name="Hipervínculo visitado 4" xfId="7189"/>
    <cellStyle name="Hipervínculo visitado 5" xfId="7190"/>
    <cellStyle name="Hipervínculo_ABS_AL_31_01_01" xfId="2805"/>
    <cellStyle name="hotlinks" xfId="2806"/>
    <cellStyle name="Hyperlink" xfId="24652" builtinId="8"/>
    <cellStyle name="Hyperlink 2" xfId="2807"/>
    <cellStyle name="Hyperlink 2 2" xfId="7191"/>
    <cellStyle name="Hyperlink 2 3" xfId="7192"/>
    <cellStyle name="Hyperlink 2 4" xfId="7193"/>
    <cellStyle name="Hyperlink 3" xfId="2808"/>
    <cellStyle name="Hyperlink 3 2" xfId="7194"/>
    <cellStyle name="Hyperlink 3 3" xfId="7195"/>
    <cellStyle name="Indent" xfId="2809"/>
    <cellStyle name="Indent 2" xfId="7196"/>
    <cellStyle name="Indent 3" xfId="7197"/>
    <cellStyle name="Input" xfId="2810"/>
    <cellStyle name="Input %" xfId="2811"/>
    <cellStyle name="Input [yellow]" xfId="2812"/>
    <cellStyle name="Input [yellow] 2" xfId="7198"/>
    <cellStyle name="Input [yellow] 2 2" xfId="16085"/>
    <cellStyle name="Input [yellow] 2 2 2" xfId="19876"/>
    <cellStyle name="Input [yellow] 2 2 3" xfId="19372"/>
    <cellStyle name="Input [yellow] 2 2 4" xfId="19471"/>
    <cellStyle name="Input [yellow] 2 3" xfId="17802"/>
    <cellStyle name="Input [yellow] 2 3 2" xfId="12348"/>
    <cellStyle name="Input [yellow] 2 3 3" xfId="12000"/>
    <cellStyle name="Input [yellow] 2 3 4" xfId="19617"/>
    <cellStyle name="Input [yellow] 2 3 5" xfId="11109"/>
    <cellStyle name="Input [yellow] 2 3 6" xfId="19512"/>
    <cellStyle name="Input [yellow] 3" xfId="7199"/>
    <cellStyle name="Input [yellow] 3 2" xfId="16086"/>
    <cellStyle name="Input [yellow] 3 2 2" xfId="19877"/>
    <cellStyle name="Input [yellow] 3 2 3" xfId="20464"/>
    <cellStyle name="Input [yellow] 3 2 4" xfId="11140"/>
    <cellStyle name="Input [yellow] 3 3" xfId="17840"/>
    <cellStyle name="Input [yellow] 3 3 2" xfId="12370"/>
    <cellStyle name="Input [yellow] 3 3 3" xfId="18934"/>
    <cellStyle name="Input [yellow] 3 3 4" xfId="11707"/>
    <cellStyle name="Input [yellow] 3 3 5" xfId="12053"/>
    <cellStyle name="Input [yellow] 3 3 6" xfId="19532"/>
    <cellStyle name="Input [yellow] 4" xfId="7200"/>
    <cellStyle name="Input [yellow] 4 2" xfId="16087"/>
    <cellStyle name="Input [yellow] 4 2 2" xfId="19878"/>
    <cellStyle name="Input [yellow] 4 2 3" xfId="19591"/>
    <cellStyle name="Input [yellow] 4 2 4" xfId="20708"/>
    <cellStyle name="Input [yellow] 4 3" xfId="17908"/>
    <cellStyle name="Input [yellow] 4 3 2" xfId="12400"/>
    <cellStyle name="Input [yellow] 4 3 3" xfId="11432"/>
    <cellStyle name="Input [yellow] 4 3 4" xfId="20379"/>
    <cellStyle name="Input [yellow] 4 3 5" xfId="20396"/>
    <cellStyle name="Input [yellow] 4 3 6" xfId="10990"/>
    <cellStyle name="Input [yellow] 5" xfId="16088"/>
    <cellStyle name="Input [yellow] 5 2" xfId="19879"/>
    <cellStyle name="Input [yellow] 5 3" xfId="20554"/>
    <cellStyle name="Input [yellow] 5 4" xfId="11912"/>
    <cellStyle name="Input [yellow] 6" xfId="17629"/>
    <cellStyle name="Input [yellow] 6 2" xfId="12262"/>
    <cellStyle name="Input [yellow] 6 3" xfId="12038"/>
    <cellStyle name="Input [yellow] 6 4" xfId="20019"/>
    <cellStyle name="Input [yellow] 6 5" xfId="20391"/>
    <cellStyle name="Input [yellow] 6 6" xfId="20366"/>
    <cellStyle name="Input 1" xfId="2813"/>
    <cellStyle name="Input 1 2" xfId="7201"/>
    <cellStyle name="Input 1 3" xfId="7202"/>
    <cellStyle name="Input 10" xfId="7203"/>
    <cellStyle name="Input 10 2" xfId="8428"/>
    <cellStyle name="Input 10 2 2" xfId="9448"/>
    <cellStyle name="Input 10 2 3" xfId="16089"/>
    <cellStyle name="Input 10 2 3 2" xfId="19880"/>
    <cellStyle name="Input 10 2 3 3" xfId="11965"/>
    <cellStyle name="Input 10 2 3 4" xfId="19605"/>
    <cellStyle name="Input 10 2 3 5" xfId="19122"/>
    <cellStyle name="Input 10 2 3 6" xfId="20741"/>
    <cellStyle name="Input 10 2 4" xfId="17839"/>
    <cellStyle name="Input 10 2 4 2" xfId="12369"/>
    <cellStyle name="Input 10 2 4 3" xfId="18933"/>
    <cellStyle name="Input 10 2 4 4" xfId="12228"/>
    <cellStyle name="Input 10 2 4 5" xfId="20432"/>
    <cellStyle name="Input 10 2 4 6" xfId="12097"/>
    <cellStyle name="Input 10 3" xfId="10084"/>
    <cellStyle name="Input 10 3 2" xfId="16090"/>
    <cellStyle name="Input 10 3 2 2" xfId="19881"/>
    <cellStyle name="Input 10 3 2 3" xfId="12531"/>
    <cellStyle name="Input 10 3 2 4" xfId="12195"/>
    <cellStyle name="Input 10 3 2 5" xfId="11659"/>
    <cellStyle name="Input 10 3 2 6" xfId="20767"/>
    <cellStyle name="Input 10 3 3" xfId="18283"/>
    <cellStyle name="Input 10 3 3 2" xfId="20546"/>
    <cellStyle name="Input 10 3 3 3" xfId="13348"/>
    <cellStyle name="Input 10 3 3 4" xfId="20756"/>
    <cellStyle name="Input 10 3 3 5" xfId="20811"/>
    <cellStyle name="Input 10 3 3 6" xfId="12506"/>
    <cellStyle name="Input 10 4" xfId="16091"/>
    <cellStyle name="Input 10 4 2" xfId="18267"/>
    <cellStyle name="Input 10 4 3" xfId="19882"/>
    <cellStyle name="Input 10 4 4" xfId="20444"/>
    <cellStyle name="Input 10 4 5" xfId="12196"/>
    <cellStyle name="Input 10 4 6" xfId="19111"/>
    <cellStyle name="Input 10 4 7" xfId="11512"/>
    <cellStyle name="Input 100" xfId="8429"/>
    <cellStyle name="Input 101" xfId="8430"/>
    <cellStyle name="Input 102" xfId="8431"/>
    <cellStyle name="Input 103" xfId="8432"/>
    <cellStyle name="Input 104" xfId="8433"/>
    <cellStyle name="Input 105" xfId="8434"/>
    <cellStyle name="Input 106" xfId="8435"/>
    <cellStyle name="Input 107" xfId="8436"/>
    <cellStyle name="Input 108" xfId="8437"/>
    <cellStyle name="Input 109" xfId="8438"/>
    <cellStyle name="Input 11" xfId="7204"/>
    <cellStyle name="Input 11 2" xfId="8439"/>
    <cellStyle name="Input 11 2 2" xfId="9457"/>
    <cellStyle name="Input 11 2 3" xfId="16092"/>
    <cellStyle name="Input 11 2 3 2" xfId="19883"/>
    <cellStyle name="Input 11 2 3 3" xfId="19100"/>
    <cellStyle name="Input 11 2 3 4" xfId="19130"/>
    <cellStyle name="Input 11 2 3 5" xfId="11427"/>
    <cellStyle name="Input 11 2 3 6" xfId="19048"/>
    <cellStyle name="Input 11 2 4" xfId="17907"/>
    <cellStyle name="Input 11 2 4 2" xfId="12399"/>
    <cellStyle name="Input 11 2 4 3" xfId="11797"/>
    <cellStyle name="Input 11 2 4 4" xfId="12460"/>
    <cellStyle name="Input 11 2 4 5" xfId="20397"/>
    <cellStyle name="Input 11 2 4 6" xfId="11332"/>
    <cellStyle name="Input 11 3" xfId="10105"/>
    <cellStyle name="Input 11 3 2" xfId="16093"/>
    <cellStyle name="Input 11 3 2 2" xfId="19884"/>
    <cellStyle name="Input 11 3 2 3" xfId="19472"/>
    <cellStyle name="Input 11 3 2 4" xfId="12197"/>
    <cellStyle name="Input 11 3 2 5" xfId="19063"/>
    <cellStyle name="Input 11 3 2 6" xfId="20501"/>
    <cellStyle name="Input 11 3 3" xfId="18284"/>
    <cellStyle name="Input 11 3 3 2" xfId="19586"/>
    <cellStyle name="Input 11 3 3 3" xfId="19779"/>
    <cellStyle name="Input 11 3 3 4" xfId="20757"/>
    <cellStyle name="Input 11 3 3 5" xfId="12545"/>
    <cellStyle name="Input 11 3 3 6" xfId="20857"/>
    <cellStyle name="Input 11 4" xfId="16094"/>
    <cellStyle name="Input 11 4 2" xfId="18269"/>
    <cellStyle name="Input 11 4 3" xfId="19885"/>
    <cellStyle name="Input 11 4 4" xfId="11964"/>
    <cellStyle name="Input 11 4 5" xfId="19244"/>
    <cellStyle name="Input 11 4 6" xfId="12675"/>
    <cellStyle name="Input 11 4 7" xfId="20740"/>
    <cellStyle name="Input 110" xfId="8440"/>
    <cellStyle name="Input 111" xfId="8441"/>
    <cellStyle name="Input 112" xfId="8442"/>
    <cellStyle name="Input 113" xfId="8443"/>
    <cellStyle name="Input 114" xfId="8444"/>
    <cellStyle name="Input 115" xfId="8445"/>
    <cellStyle name="Input 116" xfId="8446"/>
    <cellStyle name="Input 117" xfId="8447"/>
    <cellStyle name="Input 118" xfId="8448"/>
    <cellStyle name="Input 119" xfId="8449"/>
    <cellStyle name="Input 12" xfId="7205"/>
    <cellStyle name="Input 12 2" xfId="8450"/>
    <cellStyle name="Input 12 2 2" xfId="16095"/>
    <cellStyle name="Input 12 2 2 2" xfId="19886"/>
    <cellStyle name="Input 12 2 2 3" xfId="20571"/>
    <cellStyle name="Input 12 2 2 4" xfId="11002"/>
    <cellStyle name="Input 12 2 2 5" xfId="13360"/>
    <cellStyle name="Input 12 2 2 6" xfId="20799"/>
    <cellStyle name="Input 12 2 3" xfId="17973"/>
    <cellStyle name="Input 12 2 3 2" xfId="12432"/>
    <cellStyle name="Input 12 2 3 3" xfId="11996"/>
    <cellStyle name="Input 12 2 3 4" xfId="19662"/>
    <cellStyle name="Input 12 2 3 5" xfId="12624"/>
    <cellStyle name="Input 12 2 3 6" xfId="12162"/>
    <cellStyle name="Input 12 3" xfId="9442"/>
    <cellStyle name="Input 12 4" xfId="16096"/>
    <cellStyle name="Input 12 4 2" xfId="19887"/>
    <cellStyle name="Input 12 4 3" xfId="20451"/>
    <cellStyle name="Input 12 4 4" xfId="12577"/>
    <cellStyle name="Input 12 4 5" xfId="19193"/>
    <cellStyle name="Input 12 4 6" xfId="19038"/>
    <cellStyle name="Input 120" xfId="8451"/>
    <cellStyle name="Input 121" xfId="8452"/>
    <cellStyle name="Input 122" xfId="8453"/>
    <cellStyle name="Input 123" xfId="8454"/>
    <cellStyle name="Input 124" xfId="8455"/>
    <cellStyle name="Input 125" xfId="8456"/>
    <cellStyle name="Input 126" xfId="8457"/>
    <cellStyle name="Input 127" xfId="8458"/>
    <cellStyle name="Input 128" xfId="8459"/>
    <cellStyle name="Input 129" xfId="8460"/>
    <cellStyle name="Input 13" xfId="7206"/>
    <cellStyle name="Input 13 2" xfId="8461"/>
    <cellStyle name="Input 13 2 2" xfId="16097"/>
    <cellStyle name="Input 13 2 2 2" xfId="19888"/>
    <cellStyle name="Input 13 2 2 3" xfId="20420"/>
    <cellStyle name="Input 13 2 2 4" xfId="11988"/>
    <cellStyle name="Input 13 2 2 5" xfId="12459"/>
    <cellStyle name="Input 13 2 2 6" xfId="11791"/>
    <cellStyle name="Input 13 2 3" xfId="17903"/>
    <cellStyle name="Input 13 2 3 2" xfId="11387"/>
    <cellStyle name="Input 13 2 3 3" xfId="18973"/>
    <cellStyle name="Input 13 2 3 4" xfId="19017"/>
    <cellStyle name="Input 13 2 3 5" xfId="12628"/>
    <cellStyle name="Input 13 2 3 6" xfId="12505"/>
    <cellStyle name="Input 13 3" xfId="9460"/>
    <cellStyle name="Input 13 4" xfId="16098"/>
    <cellStyle name="Input 13 4 2" xfId="19889"/>
    <cellStyle name="Input 13 4 3" xfId="11080"/>
    <cellStyle name="Input 13 4 4" xfId="19510"/>
    <cellStyle name="Input 13 4 5" xfId="12078"/>
    <cellStyle name="Input 13 4 6" xfId="11334"/>
    <cellStyle name="Input 130" xfId="8462"/>
    <cellStyle name="Input 131" xfId="8463"/>
    <cellStyle name="Input 132" xfId="8464"/>
    <cellStyle name="Input 133" xfId="8465"/>
    <cellStyle name="Input 134" xfId="8466"/>
    <cellStyle name="Input 135" xfId="8467"/>
    <cellStyle name="Input 136" xfId="8468"/>
    <cellStyle name="Input 137" xfId="8469"/>
    <cellStyle name="Input 138" xfId="8470"/>
    <cellStyle name="Input 139" xfId="8471"/>
    <cellStyle name="Input 14" xfId="7207"/>
    <cellStyle name="Input 14 2" xfId="8472"/>
    <cellStyle name="Input 14 2 2" xfId="16099"/>
    <cellStyle name="Input 14 2 2 2" xfId="19890"/>
    <cellStyle name="Input 14 2 2 3" xfId="19227"/>
    <cellStyle name="Input 14 2 2 4" xfId="19142"/>
    <cellStyle name="Input 14 2 2 5" xfId="19115"/>
    <cellStyle name="Input 14 2 2 6" xfId="19589"/>
    <cellStyle name="Input 14 2 3" xfId="17974"/>
    <cellStyle name="Input 14 2 3 2" xfId="11773"/>
    <cellStyle name="Input 14 2 3 3" xfId="12583"/>
    <cellStyle name="Input 14 2 3 4" xfId="19292"/>
    <cellStyle name="Input 14 2 3 5" xfId="18908"/>
    <cellStyle name="Input 14 2 3 6" xfId="20606"/>
    <cellStyle name="Input 14 3" xfId="9447"/>
    <cellStyle name="Input 14 4" xfId="16100"/>
    <cellStyle name="Input 14 4 2" xfId="19891"/>
    <cellStyle name="Input 14 4 3" xfId="19587"/>
    <cellStyle name="Input 14 4 4" xfId="19619"/>
    <cellStyle name="Input 14 4 5" xfId="11914"/>
    <cellStyle name="Input 14 4 6" xfId="11168"/>
    <cellStyle name="Input 140" xfId="8473"/>
    <cellStyle name="Input 141" xfId="8474"/>
    <cellStyle name="Input 142" xfId="8475"/>
    <cellStyle name="Input 143" xfId="8476"/>
    <cellStyle name="Input 144" xfId="8477"/>
    <cellStyle name="Input 145" xfId="8478"/>
    <cellStyle name="Input 146" xfId="8479"/>
    <cellStyle name="Input 147" xfId="8480"/>
    <cellStyle name="Input 148" xfId="8481"/>
    <cellStyle name="Input 149" xfId="8482"/>
    <cellStyle name="Input 15" xfId="7208"/>
    <cellStyle name="Input 15 2" xfId="8483"/>
    <cellStyle name="Input 15 2 2" xfId="16101"/>
    <cellStyle name="Input 15 2 2 2" xfId="19892"/>
    <cellStyle name="Input 15 2 2 3" xfId="11963"/>
    <cellStyle name="Input 15 2 2 4" xfId="11691"/>
    <cellStyle name="Input 15 2 2 5" xfId="11906"/>
    <cellStyle name="Input 15 2 2 6" xfId="20739"/>
    <cellStyle name="Input 15 2 3" xfId="17904"/>
    <cellStyle name="Input 15 2 3 2" xfId="12397"/>
    <cellStyle name="Input 15 2 3 3" xfId="12466"/>
    <cellStyle name="Input 15 2 3 4" xfId="19714"/>
    <cellStyle name="Input 15 2 3 5" xfId="19720"/>
    <cellStyle name="Input 15 2 3 6" xfId="19712"/>
    <cellStyle name="Input 15 3" xfId="9459"/>
    <cellStyle name="Input 15 4" xfId="16102"/>
    <cellStyle name="Input 15 4 2" xfId="19893"/>
    <cellStyle name="Input 15 4 3" xfId="11041"/>
    <cellStyle name="Input 15 4 4" xfId="19630"/>
    <cellStyle name="Input 15 4 5" xfId="20529"/>
    <cellStyle name="Input 15 4 6" xfId="20738"/>
    <cellStyle name="Input 150" xfId="8484"/>
    <cellStyle name="Input 151" xfId="8485"/>
    <cellStyle name="Input 152" xfId="8486"/>
    <cellStyle name="Input 153" xfId="8487"/>
    <cellStyle name="Input 154" xfId="8488"/>
    <cellStyle name="Input 155" xfId="8489"/>
    <cellStyle name="Input 156" xfId="8490"/>
    <cellStyle name="Input 157" xfId="8491"/>
    <cellStyle name="Input 158" xfId="8492"/>
    <cellStyle name="Input 159" xfId="8493"/>
    <cellStyle name="Input 16" xfId="8494"/>
    <cellStyle name="Input 160" xfId="8495"/>
    <cellStyle name="Input 161" xfId="8496"/>
    <cellStyle name="Input 162" xfId="8497"/>
    <cellStyle name="Input 163" xfId="8498"/>
    <cellStyle name="Input 164" xfId="8499"/>
    <cellStyle name="Input 165" xfId="8500"/>
    <cellStyle name="Input 166" xfId="8501"/>
    <cellStyle name="Input 167" xfId="8502"/>
    <cellStyle name="Input 168" xfId="8503"/>
    <cellStyle name="Input 169" xfId="8504"/>
    <cellStyle name="Input 17" xfId="8505"/>
    <cellStyle name="Input 170" xfId="8506"/>
    <cellStyle name="Input 171" xfId="8507"/>
    <cellStyle name="Input 172" xfId="8508"/>
    <cellStyle name="Input 173" xfId="8509"/>
    <cellStyle name="Input 174" xfId="8510"/>
    <cellStyle name="Input 175" xfId="8511"/>
    <cellStyle name="Input 176" xfId="8512"/>
    <cellStyle name="Input 177" xfId="8513"/>
    <cellStyle name="Input 178" xfId="8514"/>
    <cellStyle name="Input 179" xfId="8515"/>
    <cellStyle name="Input 18" xfId="8516"/>
    <cellStyle name="Input 180" xfId="8517"/>
    <cellStyle name="Input 181" xfId="8518"/>
    <cellStyle name="Input 182" xfId="8519"/>
    <cellStyle name="Input 183" xfId="8520"/>
    <cellStyle name="Input 184" xfId="8521"/>
    <cellStyle name="Input 185" xfId="8522"/>
    <cellStyle name="Input 186" xfId="8523"/>
    <cellStyle name="Input 187" xfId="8524"/>
    <cellStyle name="Input 188" xfId="8525"/>
    <cellStyle name="Input 189" xfId="8526"/>
    <cellStyle name="Input 19" xfId="8527"/>
    <cellStyle name="Input 190" xfId="8528"/>
    <cellStyle name="Input 191" xfId="8529"/>
    <cellStyle name="Input 192" xfId="8530"/>
    <cellStyle name="Input 193" xfId="8531"/>
    <cellStyle name="Input 194" xfId="8532"/>
    <cellStyle name="Input 195" xfId="8533"/>
    <cellStyle name="Input 196" xfId="8534"/>
    <cellStyle name="Input 197" xfId="8535"/>
    <cellStyle name="Input 198" xfId="8536"/>
    <cellStyle name="Input 199" xfId="8537"/>
    <cellStyle name="Input 2" xfId="2814"/>
    <cellStyle name="Input 2 2" xfId="2815"/>
    <cellStyle name="Input 2 2 2" xfId="16103"/>
    <cellStyle name="Input 2 2 3" xfId="16104"/>
    <cellStyle name="Input 2 2 3 2" xfId="19895"/>
    <cellStyle name="Input 2 2 3 3" xfId="20453"/>
    <cellStyle name="Input 2 2 3 4" xfId="11863"/>
    <cellStyle name="Input 2 2 3 5" xfId="11410"/>
    <cellStyle name="Input 2 2 3 6" xfId="20791"/>
    <cellStyle name="Input 2 2 4" xfId="17774"/>
    <cellStyle name="Input 2 2 4 2" xfId="12338"/>
    <cellStyle name="Input 2 2 4 3" xfId="19990"/>
    <cellStyle name="Input 2 2 4 4" xfId="19443"/>
    <cellStyle name="Input 2 2 4 5" xfId="20644"/>
    <cellStyle name="Input 2 2 4 6" xfId="12721"/>
    <cellStyle name="Input 2 3" xfId="2816"/>
    <cellStyle name="Input 2 4" xfId="2817"/>
    <cellStyle name="Input 2 4 2" xfId="16105"/>
    <cellStyle name="Input 2 4 2 2" xfId="19896"/>
    <cellStyle name="Input 2 4 2 3" xfId="20442"/>
    <cellStyle name="Input 2 4 2 4" xfId="11989"/>
    <cellStyle name="Input 2 4 2 5" xfId="12118"/>
    <cellStyle name="Input 2 4 2 6" xfId="20797"/>
    <cellStyle name="Input 2 4 3" xfId="17773"/>
    <cellStyle name="Input 2 4 3 2" xfId="12729"/>
    <cellStyle name="Input 2 4 3 3" xfId="19989"/>
    <cellStyle name="Input 2 4 3 4" xfId="20015"/>
    <cellStyle name="Input 2 4 3 5" xfId="11778"/>
    <cellStyle name="Input 2 4 3 6" xfId="11646"/>
    <cellStyle name="Input 2 5" xfId="16106"/>
    <cellStyle name="Input 20" xfId="8538"/>
    <cellStyle name="Input 200" xfId="8539"/>
    <cellStyle name="Input 201" xfId="8540"/>
    <cellStyle name="Input 202" xfId="8541"/>
    <cellStyle name="Input 203" xfId="8542"/>
    <cellStyle name="Input 204" xfId="8543"/>
    <cellStyle name="Input 205" xfId="8544"/>
    <cellStyle name="Input 206" xfId="8545"/>
    <cellStyle name="Input 207" xfId="8546"/>
    <cellStyle name="Input 208" xfId="8547"/>
    <cellStyle name="Input 209" xfId="8548"/>
    <cellStyle name="Input 21" xfId="8549"/>
    <cellStyle name="Input 210" xfId="8550"/>
    <cellStyle name="Input 211" xfId="8551"/>
    <cellStyle name="Input 212" xfId="8552"/>
    <cellStyle name="Input 213" xfId="8553"/>
    <cellStyle name="Input 214" xfId="8554"/>
    <cellStyle name="Input 215" xfId="8555"/>
    <cellStyle name="Input 216" xfId="8556"/>
    <cellStyle name="Input 217" xfId="8557"/>
    <cellStyle name="Input 218" xfId="8558"/>
    <cellStyle name="Input 219" xfId="8559"/>
    <cellStyle name="Input 22" xfId="8560"/>
    <cellStyle name="Input 220" xfId="8561"/>
    <cellStyle name="Input 221" xfId="8562"/>
    <cellStyle name="Input 222" xfId="8563"/>
    <cellStyle name="Input 223" xfId="8564"/>
    <cellStyle name="Input 224" xfId="8565"/>
    <cellStyle name="Input 225" xfId="8566"/>
    <cellStyle name="Input 226" xfId="8567"/>
    <cellStyle name="Input 227" xfId="8568"/>
    <cellStyle name="Input 228" xfId="8569"/>
    <cellStyle name="Input 229" xfId="8570"/>
    <cellStyle name="Input 23" xfId="8571"/>
    <cellStyle name="Input 230" xfId="8572"/>
    <cellStyle name="Input 231" xfId="8573"/>
    <cellStyle name="Input 232" xfId="8574"/>
    <cellStyle name="Input 233" xfId="8575"/>
    <cellStyle name="Input 234" xfId="8576"/>
    <cellStyle name="Input 235" xfId="8577"/>
    <cellStyle name="Input 236" xfId="8578"/>
    <cellStyle name="Input 237" xfId="8579"/>
    <cellStyle name="Input 238" xfId="8580"/>
    <cellStyle name="Input 239" xfId="8581"/>
    <cellStyle name="Input 24" xfId="8582"/>
    <cellStyle name="Input 240" xfId="8583"/>
    <cellStyle name="Input 241" xfId="8584"/>
    <cellStyle name="Input 242" xfId="8585"/>
    <cellStyle name="Input 243" xfId="8586"/>
    <cellStyle name="Input 244" xfId="8587"/>
    <cellStyle name="Input 245" xfId="8588"/>
    <cellStyle name="Input 246" xfId="8589"/>
    <cellStyle name="Input 247" xfId="8590"/>
    <cellStyle name="Input 248" xfId="8591"/>
    <cellStyle name="Input 249" xfId="8592"/>
    <cellStyle name="Input 25" xfId="8593"/>
    <cellStyle name="Input 250" xfId="8594"/>
    <cellStyle name="Input 251" xfId="8595"/>
    <cellStyle name="Input 252" xfId="8596"/>
    <cellStyle name="Input 253" xfId="8597"/>
    <cellStyle name="Input 254" xfId="8598"/>
    <cellStyle name="Input 255" xfId="8599"/>
    <cellStyle name="Input 256" xfId="8600"/>
    <cellStyle name="Input 257" xfId="8601"/>
    <cellStyle name="Input 258" xfId="8602"/>
    <cellStyle name="Input 259" xfId="8603"/>
    <cellStyle name="Input 26" xfId="8604"/>
    <cellStyle name="Input 260" xfId="8605"/>
    <cellStyle name="Input 261" xfId="8606"/>
    <cellStyle name="Input 262" xfId="8607"/>
    <cellStyle name="Input 263" xfId="8608"/>
    <cellStyle name="Input 264" xfId="8609"/>
    <cellStyle name="Input 265" xfId="8610"/>
    <cellStyle name="Input 266" xfId="8611"/>
    <cellStyle name="Input 267" xfId="13590"/>
    <cellStyle name="Input 267 2" xfId="16107"/>
    <cellStyle name="Input 267 2 2" xfId="19898"/>
    <cellStyle name="Input 267 2 3" xfId="19362"/>
    <cellStyle name="Input 267 2 4" xfId="12578"/>
    <cellStyle name="Input 267 2 5" xfId="12766"/>
    <cellStyle name="Input 267 2 6" xfId="12073"/>
    <cellStyle name="Input 267 3" xfId="19384"/>
    <cellStyle name="Input 267 4" xfId="13399"/>
    <cellStyle name="Input 267 5" xfId="11686"/>
    <cellStyle name="Input 267 6" xfId="19123"/>
    <cellStyle name="Input 267 7" xfId="12651"/>
    <cellStyle name="Input 268" xfId="13695"/>
    <cellStyle name="Input 268 2" xfId="16108"/>
    <cellStyle name="Input 268 2 2" xfId="19899"/>
    <cellStyle name="Input 268 2 3" xfId="20565"/>
    <cellStyle name="Input 268 2 4" xfId="19258"/>
    <cellStyle name="Input 268 2 5" xfId="11022"/>
    <cellStyle name="Input 268 2 6" xfId="12520"/>
    <cellStyle name="Input 268 3" xfId="19412"/>
    <cellStyle name="Input 268 4" xfId="19612"/>
    <cellStyle name="Input 268 5" xfId="12661"/>
    <cellStyle name="Input 268 6" xfId="12509"/>
    <cellStyle name="Input 268 7" xfId="20404"/>
    <cellStyle name="Input 269" xfId="13743"/>
    <cellStyle name="Input 269 2" xfId="16109"/>
    <cellStyle name="Input 269 2 2" xfId="19900"/>
    <cellStyle name="Input 269 2 3" xfId="12530"/>
    <cellStyle name="Input 269 2 4" xfId="11692"/>
    <cellStyle name="Input 269 2 5" xfId="19645"/>
    <cellStyle name="Input 269 2 6" xfId="20034"/>
    <cellStyle name="Input 269 3" xfId="19424"/>
    <cellStyle name="Input 269 4" xfId="20127"/>
    <cellStyle name="Input 269 5" xfId="19740"/>
    <cellStyle name="Input 269 6" xfId="19798"/>
    <cellStyle name="Input 269 7" xfId="13340"/>
    <cellStyle name="Input 27" xfId="8612"/>
    <cellStyle name="Input 270" xfId="13761"/>
    <cellStyle name="Input 270 2" xfId="16110"/>
    <cellStyle name="Input 270 2 2" xfId="19901"/>
    <cellStyle name="Input 270 2 3" xfId="11040"/>
    <cellStyle name="Input 270 2 4" xfId="19528"/>
    <cellStyle name="Input 270 2 5" xfId="19701"/>
    <cellStyle name="Input 270 2 6" xfId="20691"/>
    <cellStyle name="Input 270 3" xfId="19430"/>
    <cellStyle name="Input 270 4" xfId="19336"/>
    <cellStyle name="Input 270 5" xfId="12249"/>
    <cellStyle name="Input 270 6" xfId="13380"/>
    <cellStyle name="Input 270 7" xfId="19531"/>
    <cellStyle name="Input 271" xfId="13741"/>
    <cellStyle name="Input 271 2" xfId="16111"/>
    <cellStyle name="Input 271 2 2" xfId="19902"/>
    <cellStyle name="Input 271 2 3" xfId="20445"/>
    <cellStyle name="Input 271 2 4" xfId="19154"/>
    <cellStyle name="Input 271 2 5" xfId="19335"/>
    <cellStyle name="Input 271 2 6" xfId="12763"/>
    <cellStyle name="Input 271 3" xfId="19423"/>
    <cellStyle name="Input 271 4" xfId="19334"/>
    <cellStyle name="Input 271 5" xfId="12244"/>
    <cellStyle name="Input 271 6" xfId="11019"/>
    <cellStyle name="Input 271 7" xfId="19049"/>
    <cellStyle name="Input 272" xfId="16112"/>
    <cellStyle name="Input 273" xfId="16113"/>
    <cellStyle name="Input 274" xfId="16114"/>
    <cellStyle name="Input 275" xfId="16115"/>
    <cellStyle name="Input 276" xfId="16116"/>
    <cellStyle name="Input 277" xfId="16117"/>
    <cellStyle name="Input 278" xfId="16118"/>
    <cellStyle name="Input 279" xfId="16119"/>
    <cellStyle name="Input 28" xfId="8613"/>
    <cellStyle name="Input 280" xfId="16120"/>
    <cellStyle name="Input 281" xfId="16121"/>
    <cellStyle name="Input 282" xfId="16122"/>
    <cellStyle name="Input 283" xfId="16123"/>
    <cellStyle name="Input 284" xfId="16124"/>
    <cellStyle name="Input 285" xfId="16125"/>
    <cellStyle name="Input 286" xfId="16126"/>
    <cellStyle name="Input 287" xfId="16127"/>
    <cellStyle name="Input 288" xfId="16128"/>
    <cellStyle name="Input 289" xfId="16129"/>
    <cellStyle name="Input 29" xfId="8614"/>
    <cellStyle name="Input 290" xfId="16130"/>
    <cellStyle name="Input 291" xfId="16131"/>
    <cellStyle name="Input 292" xfId="16132"/>
    <cellStyle name="Input 293" xfId="16133"/>
    <cellStyle name="Input 294" xfId="16134"/>
    <cellStyle name="Input 295" xfId="16135"/>
    <cellStyle name="Input 296" xfId="16136"/>
    <cellStyle name="Input 297" xfId="16137"/>
    <cellStyle name="Input 298" xfId="16138"/>
    <cellStyle name="Input 299" xfId="16139"/>
    <cellStyle name="Input 3" xfId="2818"/>
    <cellStyle name="Input 3 2" xfId="7209"/>
    <cellStyle name="Input 3 2 2" xfId="16140"/>
    <cellStyle name="Input 3 2 2 2" xfId="16141"/>
    <cellStyle name="Input 3 3" xfId="7210"/>
    <cellStyle name="Input 3 3 2" xfId="16142"/>
    <cellStyle name="Input 3 3 3" xfId="16143"/>
    <cellStyle name="Input 3 3 3 2" xfId="19934"/>
    <cellStyle name="Input 3 3 3 3" xfId="11587"/>
    <cellStyle name="Input 3 3 3 4" xfId="12075"/>
    <cellStyle name="Input 3 3 3 5" xfId="19772"/>
    <cellStyle name="Input 3 3 3 6" xfId="19337"/>
    <cellStyle name="Input 3 3 4" xfId="17794"/>
    <cellStyle name="Input 3 3 4 2" xfId="12344"/>
    <cellStyle name="Input 3 3 4 3" xfId="11031"/>
    <cellStyle name="Input 3 3 4 4" xfId="12216"/>
    <cellStyle name="Input 3 3 4 5" xfId="11506"/>
    <cellStyle name="Input 3 3 4 6" xfId="20589"/>
    <cellStyle name="Input 3 4" xfId="16144"/>
    <cellStyle name="Input 30" xfId="8615"/>
    <cellStyle name="Input 300" xfId="16145"/>
    <cellStyle name="Input 301" xfId="16146"/>
    <cellStyle name="Input 302" xfId="16147"/>
    <cellStyle name="Input 303" xfId="16148"/>
    <cellStyle name="Input 304" xfId="16149"/>
    <cellStyle name="Input 305" xfId="16150"/>
    <cellStyle name="Input 306" xfId="16151"/>
    <cellStyle name="Input 307" xfId="16152"/>
    <cellStyle name="Input 308" xfId="16153"/>
    <cellStyle name="Input 309" xfId="16154"/>
    <cellStyle name="Input 31" xfId="8616"/>
    <cellStyle name="Input 310" xfId="16155"/>
    <cellStyle name="Input 311" xfId="16156"/>
    <cellStyle name="Input 312" xfId="16157"/>
    <cellStyle name="Input 313" xfId="16158"/>
    <cellStyle name="Input 314" xfId="16159"/>
    <cellStyle name="Input 315" xfId="16160"/>
    <cellStyle name="Input 316" xfId="16161"/>
    <cellStyle name="Input 317" xfId="16162"/>
    <cellStyle name="Input 318" xfId="16163"/>
    <cellStyle name="Input 319" xfId="16164"/>
    <cellStyle name="Input 32" xfId="8617"/>
    <cellStyle name="Input 320" xfId="16165"/>
    <cellStyle name="Input 321" xfId="16166"/>
    <cellStyle name="Input 322" xfId="16167"/>
    <cellStyle name="Input 323" xfId="16168"/>
    <cellStyle name="Input 324" xfId="16169"/>
    <cellStyle name="Input 325" xfId="16170"/>
    <cellStyle name="Input 326" xfId="16171"/>
    <cellStyle name="Input 327" xfId="16172"/>
    <cellStyle name="Input 328" xfId="16173"/>
    <cellStyle name="Input 329" xfId="16174"/>
    <cellStyle name="Input 33" xfId="8618"/>
    <cellStyle name="Input 330" xfId="16175"/>
    <cellStyle name="Input 331" xfId="16176"/>
    <cellStyle name="Input 332" xfId="16177"/>
    <cellStyle name="Input 333" xfId="16178"/>
    <cellStyle name="Input 334" xfId="16179"/>
    <cellStyle name="Input 335" xfId="16180"/>
    <cellStyle name="Input 336" xfId="16181"/>
    <cellStyle name="Input 337" xfId="16182"/>
    <cellStyle name="Input 338" xfId="16183"/>
    <cellStyle name="Input 339" xfId="16184"/>
    <cellStyle name="Input 34" xfId="8619"/>
    <cellStyle name="Input 340" xfId="16185"/>
    <cellStyle name="Input 341" xfId="16186"/>
    <cellStyle name="Input 342" xfId="16187"/>
    <cellStyle name="Input 343" xfId="16188"/>
    <cellStyle name="Input 344" xfId="16189"/>
    <cellStyle name="Input 345" xfId="16190"/>
    <cellStyle name="Input 346" xfId="16191"/>
    <cellStyle name="Input 347" xfId="16192"/>
    <cellStyle name="Input 348" xfId="16193"/>
    <cellStyle name="Input 349" xfId="16194"/>
    <cellStyle name="Input 35" xfId="8620"/>
    <cellStyle name="Input 350" xfId="16195"/>
    <cellStyle name="Input 351" xfId="16196"/>
    <cellStyle name="Input 352" xfId="16197"/>
    <cellStyle name="Input 353" xfId="16198"/>
    <cellStyle name="Input 354" xfId="16199"/>
    <cellStyle name="Input 355" xfId="16200"/>
    <cellStyle name="Input 356" xfId="16201"/>
    <cellStyle name="Input 357" xfId="16202"/>
    <cellStyle name="Input 358" xfId="16203"/>
    <cellStyle name="Input 359" xfId="16204"/>
    <cellStyle name="Input 36" xfId="8621"/>
    <cellStyle name="Input 360" xfId="16205"/>
    <cellStyle name="Input 361" xfId="16206"/>
    <cellStyle name="Input 362" xfId="16207"/>
    <cellStyle name="Input 363" xfId="16208"/>
    <cellStyle name="Input 364" xfId="16209"/>
    <cellStyle name="Input 365" xfId="16210"/>
    <cellStyle name="Input 366" xfId="16211"/>
    <cellStyle name="Input 367" xfId="16212"/>
    <cellStyle name="Input 368" xfId="16213"/>
    <cellStyle name="Input 369" xfId="16214"/>
    <cellStyle name="Input 37" xfId="8622"/>
    <cellStyle name="Input 370" xfId="16215"/>
    <cellStyle name="Input 371" xfId="16216"/>
    <cellStyle name="Input 372" xfId="16217"/>
    <cellStyle name="Input 373" xfId="16218"/>
    <cellStyle name="Input 374" xfId="16219"/>
    <cellStyle name="Input 375" xfId="16220"/>
    <cellStyle name="Input 376" xfId="16221"/>
    <cellStyle name="Input 377" xfId="16222"/>
    <cellStyle name="Input 378" xfId="16223"/>
    <cellStyle name="Input 379" xfId="16224"/>
    <cellStyle name="Input 38" xfId="8623"/>
    <cellStyle name="Input 380" xfId="16225"/>
    <cellStyle name="Input 381" xfId="16226"/>
    <cellStyle name="Input 382" xfId="16227"/>
    <cellStyle name="Input 383" xfId="16228"/>
    <cellStyle name="Input 384" xfId="16229"/>
    <cellStyle name="Input 385" xfId="16230"/>
    <cellStyle name="Input 386" xfId="16231"/>
    <cellStyle name="Input 387" xfId="16232"/>
    <cellStyle name="Input 388" xfId="16233"/>
    <cellStyle name="Input 389" xfId="16234"/>
    <cellStyle name="Input 39" xfId="8624"/>
    <cellStyle name="Input 390" xfId="16235"/>
    <cellStyle name="Input 391" xfId="16236"/>
    <cellStyle name="Input 392" xfId="16237"/>
    <cellStyle name="Input 393" xfId="16238"/>
    <cellStyle name="Input 394" xfId="16239"/>
    <cellStyle name="Input 395" xfId="16240"/>
    <cellStyle name="Input 396" xfId="16241"/>
    <cellStyle name="Input 397" xfId="16242"/>
    <cellStyle name="Input 398" xfId="16243"/>
    <cellStyle name="Input 399" xfId="16244"/>
    <cellStyle name="Input 4" xfId="7211"/>
    <cellStyle name="Input 4 2" xfId="16245"/>
    <cellStyle name="Input 4 2 2" xfId="16246"/>
    <cellStyle name="Input 4 3" xfId="16247"/>
    <cellStyle name="Input 40" xfId="8625"/>
    <cellStyle name="Input 400" xfId="16248"/>
    <cellStyle name="Input 401" xfId="16249"/>
    <cellStyle name="Input 402" xfId="16250"/>
    <cellStyle name="Input 403" xfId="16251"/>
    <cellStyle name="Input 404" xfId="16252"/>
    <cellStyle name="Input 405" xfId="16253"/>
    <cellStyle name="Input 406" xfId="16254"/>
    <cellStyle name="Input 407" xfId="16255"/>
    <cellStyle name="Input 408" xfId="16256"/>
    <cellStyle name="Input 409" xfId="16257"/>
    <cellStyle name="Input 41" xfId="8626"/>
    <cellStyle name="Input 410" xfId="16258"/>
    <cellStyle name="Input 411" xfId="16259"/>
    <cellStyle name="Input 412" xfId="16260"/>
    <cellStyle name="Input 413" xfId="16261"/>
    <cellStyle name="Input 414" xfId="16262"/>
    <cellStyle name="Input 415" xfId="16263"/>
    <cellStyle name="Input 416" xfId="16264"/>
    <cellStyle name="Input 417" xfId="16265"/>
    <cellStyle name="Input 418" xfId="24867"/>
    <cellStyle name="Input 42" xfId="8627"/>
    <cellStyle name="Input 43" xfId="8628"/>
    <cellStyle name="Input 44" xfId="8629"/>
    <cellStyle name="Input 45" xfId="8630"/>
    <cellStyle name="Input 46" xfId="8631"/>
    <cellStyle name="Input 47" xfId="8632"/>
    <cellStyle name="Input 48" xfId="8633"/>
    <cellStyle name="Input 49" xfId="8634"/>
    <cellStyle name="Input 5" xfId="7212"/>
    <cellStyle name="Input 5 2" xfId="16266"/>
    <cellStyle name="Input 5 2 2" xfId="16267"/>
    <cellStyle name="Input 5 3" xfId="16268"/>
    <cellStyle name="Input 50" xfId="8635"/>
    <cellStyle name="Input 51" xfId="8636"/>
    <cellStyle name="Input 52" xfId="8637"/>
    <cellStyle name="Input 53" xfId="8638"/>
    <cellStyle name="Input 54" xfId="8639"/>
    <cellStyle name="Input 55" xfId="8640"/>
    <cellStyle name="Input 56" xfId="8641"/>
    <cellStyle name="Input 57" xfId="8642"/>
    <cellStyle name="Input 58" xfId="8643"/>
    <cellStyle name="Input 59" xfId="8644"/>
    <cellStyle name="Input 6" xfId="7213"/>
    <cellStyle name="Input 6 2" xfId="13610"/>
    <cellStyle name="Input 6 3" xfId="13597"/>
    <cellStyle name="Input 6 3 2" xfId="16269"/>
    <cellStyle name="Input 6 3 2 2" xfId="19975"/>
    <cellStyle name="Input 6 3 2 3" xfId="11961"/>
    <cellStyle name="Input 6 3 2 4" xfId="19323"/>
    <cellStyle name="Input 6 3 2 5" xfId="12051"/>
    <cellStyle name="Input 6 3 2 6" xfId="11630"/>
    <cellStyle name="Input 6 3 3" xfId="19389"/>
    <cellStyle name="Input 6 3 4" xfId="20118"/>
    <cellStyle name="Input 6 3 5" xfId="11108"/>
    <cellStyle name="Input 6 3 6" xfId="11857"/>
    <cellStyle name="Input 6 3 7" xfId="19417"/>
    <cellStyle name="Input 6 4" xfId="16270"/>
    <cellStyle name="Input 60" xfId="8645"/>
    <cellStyle name="Input 61" xfId="8646"/>
    <cellStyle name="Input 62" xfId="8647"/>
    <cellStyle name="Input 63" xfId="8648"/>
    <cellStyle name="Input 64" xfId="8649"/>
    <cellStyle name="Input 65" xfId="8650"/>
    <cellStyle name="Input 66" xfId="8651"/>
    <cellStyle name="Input 67" xfId="8652"/>
    <cellStyle name="Input 68" xfId="8653"/>
    <cellStyle name="Input 69" xfId="8654"/>
    <cellStyle name="Input 7" xfId="7214"/>
    <cellStyle name="Input 7 2" xfId="13676"/>
    <cellStyle name="Input 7 3" xfId="13718"/>
    <cellStyle name="Input 70" xfId="8655"/>
    <cellStyle name="Input 71" xfId="8656"/>
    <cellStyle name="Input 72" xfId="8657"/>
    <cellStyle name="Input 73" xfId="8658"/>
    <cellStyle name="Input 74" xfId="8659"/>
    <cellStyle name="Input 75" xfId="8660"/>
    <cellStyle name="Input 76" xfId="8661"/>
    <cellStyle name="Input 77" xfId="8662"/>
    <cellStyle name="Input 78" xfId="8663"/>
    <cellStyle name="Input 79" xfId="8664"/>
    <cellStyle name="Input 8" xfId="7215"/>
    <cellStyle name="Input 8 2" xfId="13648"/>
    <cellStyle name="Input 8 3" xfId="13607"/>
    <cellStyle name="Input 80" xfId="8665"/>
    <cellStyle name="Input 81" xfId="8666"/>
    <cellStyle name="Input 82" xfId="8667"/>
    <cellStyle name="Input 83" xfId="8668"/>
    <cellStyle name="Input 84" xfId="8669"/>
    <cellStyle name="Input 85" xfId="8670"/>
    <cellStyle name="Input 86" xfId="8671"/>
    <cellStyle name="Input 87" xfId="8672"/>
    <cellStyle name="Input 88" xfId="8673"/>
    <cellStyle name="Input 89" xfId="8674"/>
    <cellStyle name="Input 9" xfId="7216"/>
    <cellStyle name="Input 9 2" xfId="8675"/>
    <cellStyle name="Input 9 2 2" xfId="9458"/>
    <cellStyle name="Input 9 2 3" xfId="16271"/>
    <cellStyle name="Input 9 2 3 2" xfId="19976"/>
    <cellStyle name="Input 9 2 3 3" xfId="19875"/>
    <cellStyle name="Input 9 2 3 4" xfId="19559"/>
    <cellStyle name="Input 9 2 3 5" xfId="19735"/>
    <cellStyle name="Input 9 2 3 6" xfId="11161"/>
    <cellStyle name="Input 9 2 4" xfId="17801"/>
    <cellStyle name="Input 9 2 4 2" xfId="12733"/>
    <cellStyle name="Input 9 2 4 3" xfId="11054"/>
    <cellStyle name="Input 9 2 4 4" xfId="19222"/>
    <cellStyle name="Input 9 2 4 5" xfId="11507"/>
    <cellStyle name="Input 9 2 4 6" xfId="11710"/>
    <cellStyle name="Input 9 3" xfId="10063"/>
    <cellStyle name="Input 9 3 2" xfId="16272"/>
    <cellStyle name="Input 9 3 2 2" xfId="19977"/>
    <cellStyle name="Input 9 3 2 3" xfId="12049"/>
    <cellStyle name="Input 9 3 2 4" xfId="19194"/>
    <cellStyle name="Input 9 3 2 5" xfId="11118"/>
    <cellStyle name="Input 9 3 2 6" xfId="20577"/>
    <cellStyle name="Input 9 3 3" xfId="18281"/>
    <cellStyle name="Input 9 3 3 2" xfId="19361"/>
    <cellStyle name="Input 9 3 3 3" xfId="12655"/>
    <cellStyle name="Input 9 3 3 4" xfId="20754"/>
    <cellStyle name="Input 9 3 3 5" xfId="11207"/>
    <cellStyle name="Input 9 3 3 6" xfId="20376"/>
    <cellStyle name="Input 9 4" xfId="16273"/>
    <cellStyle name="Input 9 4 2" xfId="18270"/>
    <cellStyle name="Input 9 4 3" xfId="19978"/>
    <cellStyle name="Input 9 4 4" xfId="11585"/>
    <cellStyle name="Input 9 4 5" xfId="19686"/>
    <cellStyle name="Input 9 4 6" xfId="20382"/>
    <cellStyle name="Input 9 4 7" xfId="19039"/>
    <cellStyle name="Input 90" xfId="8676"/>
    <cellStyle name="Input 91" xfId="8677"/>
    <cellStyle name="Input 92" xfId="8678"/>
    <cellStyle name="Input 93" xfId="8679"/>
    <cellStyle name="Input 94" xfId="8680"/>
    <cellStyle name="Input 95" xfId="8681"/>
    <cellStyle name="Input 96" xfId="8682"/>
    <cellStyle name="Input 97" xfId="8683"/>
    <cellStyle name="Input 98" xfId="8684"/>
    <cellStyle name="Input 99" xfId="8685"/>
    <cellStyle name="Input Cells" xfId="2819"/>
    <cellStyle name="Input Cells 2" xfId="2820"/>
    <cellStyle name="Input Cells 2 2" xfId="7217"/>
    <cellStyle name="Input Cells 2 3" xfId="7218"/>
    <cellStyle name="Input Cells 2 4" xfId="7219"/>
    <cellStyle name="Input Cells 3" xfId="7220"/>
    <cellStyle name="Input Cells 4" xfId="7221"/>
    <cellStyle name="Input Cells 5" xfId="7222"/>
    <cellStyle name="Input Number" xfId="2821"/>
    <cellStyle name="Input%" xfId="2822"/>
    <cellStyle name="Input% 2" xfId="2823"/>
    <cellStyle name="Input_Barclays International Qrtly" xfId="24761"/>
    <cellStyle name="Input&gt;1y" xfId="2824"/>
    <cellStyle name="Input&gt;1y 2" xfId="17630"/>
    <cellStyle name="Input&gt;1y 2 2" xfId="12263"/>
    <cellStyle name="Input&gt;1y 2 3" xfId="11953"/>
    <cellStyle name="Input&gt;1y 2 4" xfId="19544"/>
    <cellStyle name="Input&gt;1y 2 5" xfId="19693"/>
    <cellStyle name="Input&gt;1y 2 6" xfId="11859"/>
    <cellStyle name="InputAgeing" xfId="2825"/>
    <cellStyle name="InputAgeing 2" xfId="17631"/>
    <cellStyle name="InputAgeing 2 2" xfId="11338"/>
    <cellStyle name="InputAgeing 2 3" xfId="11448"/>
    <cellStyle name="InputAgeing 2 4" xfId="19177"/>
    <cellStyle name="InputAgeing 2 5" xfId="19447"/>
    <cellStyle name="InputAgeing 2 6" xfId="12173"/>
    <cellStyle name="InputAgeingOverwritten" xfId="2826"/>
    <cellStyle name="InputAgeingOverwritten 2" xfId="17632"/>
    <cellStyle name="InputAgeingOverwritten 2 2" xfId="11717"/>
    <cellStyle name="InputAgeingOverwritten 2 3" xfId="12037"/>
    <cellStyle name="InputAgeingOverwritten 2 4" xfId="19669"/>
    <cellStyle name="InputAgeingOverwritten 2 5" xfId="20381"/>
    <cellStyle name="InputAgeingOverwritten 2 6" xfId="19463"/>
    <cellStyle name="InputBlueFont" xfId="2827"/>
    <cellStyle name="InputBox8" xfId="2828"/>
    <cellStyle name="InputDate" xfId="2829"/>
    <cellStyle name="InputDate 2" xfId="2830"/>
    <cellStyle name="InputDate 3" xfId="2831"/>
    <cellStyle name="InputDate 3 2" xfId="17633"/>
    <cellStyle name="InputDate 3 2 2" xfId="11718"/>
    <cellStyle name="InputDate 3 2 3" xfId="12036"/>
    <cellStyle name="InputDate 3 2 4" xfId="19711"/>
    <cellStyle name="InputDate 3 2 5" xfId="19327"/>
    <cellStyle name="InputDate 3 2 6" xfId="19671"/>
    <cellStyle name="InputDecimal" xfId="2832"/>
    <cellStyle name="InputDecimal 2" xfId="2833"/>
    <cellStyle name="InputDecimal 2 2" xfId="7223"/>
    <cellStyle name="InputDecimal 2 3" xfId="7224"/>
    <cellStyle name="InputDecimal 3" xfId="7225"/>
    <cellStyle name="InputDecimal 4" xfId="7226"/>
    <cellStyle name="InputDecimal 5" xfId="7227"/>
    <cellStyle name="InputDescriptions" xfId="2834"/>
    <cellStyle name="InputDescriptions 2" xfId="2835"/>
    <cellStyle name="InputDescriptions 3" xfId="2836"/>
    <cellStyle name="InputEquity" xfId="2837"/>
    <cellStyle name="InputEquity 2" xfId="17634"/>
    <cellStyle name="InputEquity 2 2" xfId="12264"/>
    <cellStyle name="InputEquity 2 3" xfId="11562"/>
    <cellStyle name="InputEquity 2 4" xfId="19300"/>
    <cellStyle name="InputEquity 2 5" xfId="11880"/>
    <cellStyle name="InputEquity 2 6" xfId="11096"/>
    <cellStyle name="InputForeign" xfId="2838"/>
    <cellStyle name="InputForeign 2" xfId="17635"/>
    <cellStyle name="InputForeign 2 2" xfId="12265"/>
    <cellStyle name="InputForeign 2 3" xfId="11561"/>
    <cellStyle name="InputForeign 2 4" xfId="11896"/>
    <cellStyle name="InputForeign 2 5" xfId="19568"/>
    <cellStyle name="InputForeign 2 6" xfId="19454"/>
    <cellStyle name="InputGeo" xfId="2839"/>
    <cellStyle name="InputGeo 2" xfId="17636"/>
    <cellStyle name="InputGeo 2 2" xfId="12266"/>
    <cellStyle name="InputGeo 2 3" xfId="11560"/>
    <cellStyle name="InputGeo 2 4" xfId="19543"/>
    <cellStyle name="InputGeo 2 5" xfId="19527"/>
    <cellStyle name="InputGeo 2 6" xfId="20671"/>
    <cellStyle name="InputGeoOverwritten" xfId="2840"/>
    <cellStyle name="InputGeoOverwritten 2" xfId="17637"/>
    <cellStyle name="InputGeoOverwritten 2 2" xfId="11719"/>
    <cellStyle name="InputGeoOverwritten 2 3" xfId="11559"/>
    <cellStyle name="InputGeoOverwritten 2 4" xfId="20018"/>
    <cellStyle name="InputGeoOverwritten 2 5" xfId="19202"/>
    <cellStyle name="InputGeoOverwritten 2 6" xfId="11312"/>
    <cellStyle name="InputHeading1" xfId="2841"/>
    <cellStyle name="InputHeading1 2" xfId="2842"/>
    <cellStyle name="InputHeading1 3" xfId="2843"/>
    <cellStyle name="InputIntangible" xfId="2844"/>
    <cellStyle name="InputIntangible 2" xfId="17638"/>
    <cellStyle name="InputIntangible 2 2" xfId="11339"/>
    <cellStyle name="InputIntangible 2 3" xfId="12481"/>
    <cellStyle name="InputIntangible 2 4" xfId="19597"/>
    <cellStyle name="InputIntangible 2 5" xfId="19135"/>
    <cellStyle name="InputIntangible 2 6" xfId="11039"/>
    <cellStyle name="InputIS" xfId="2845"/>
    <cellStyle name="InputIS 2" xfId="17639"/>
    <cellStyle name="InputIS 2 2" xfId="11340"/>
    <cellStyle name="InputIS 2 3" xfId="12480"/>
    <cellStyle name="InputIS 2 4" xfId="12206"/>
    <cellStyle name="InputIS 2 5" xfId="19328"/>
    <cellStyle name="InputIS 2 6" xfId="11119"/>
    <cellStyle name="InputMappable" xfId="2846"/>
    <cellStyle name="InputMappable 2" xfId="17640"/>
    <cellStyle name="InputMappable 2 2" xfId="12267"/>
    <cellStyle name="InputMappable 2 3" xfId="12035"/>
    <cellStyle name="InputMappable 2 4" xfId="19237"/>
    <cellStyle name="InputMappable 2 5" xfId="19775"/>
    <cellStyle name="InputMappable 2 6" xfId="20780"/>
    <cellStyle name="InputMappableOverwritten" xfId="2847"/>
    <cellStyle name="InputMappableOverwritten 2" xfId="17641"/>
    <cellStyle name="InputMappableOverwritten 2 2" xfId="12268"/>
    <cellStyle name="InputMappableOverwritten 2 3" xfId="12034"/>
    <cellStyle name="InputMappableOverwritten 2 4" xfId="19176"/>
    <cellStyle name="InputMappableOverwritten 2 5" xfId="12199"/>
    <cellStyle name="InputMappableOverwritten 2 6" xfId="19654"/>
    <cellStyle name="InputNoAudit" xfId="2848"/>
    <cellStyle name="InputNoAudit 2" xfId="17642"/>
    <cellStyle name="InputNoAudit 2 2" xfId="12269"/>
    <cellStyle name="InputNoAudit 2 3" xfId="12033"/>
    <cellStyle name="InputNoAudit 2 4" xfId="20602"/>
    <cellStyle name="InputNoAudit 2 5" xfId="11245"/>
    <cellStyle name="InputNoAudit 2 6" xfId="11407"/>
    <cellStyle name="InputNoDefault" xfId="2849"/>
    <cellStyle name="InputNoDefault 2" xfId="17643"/>
    <cellStyle name="InputNoDefault 2 2" xfId="12270"/>
    <cellStyle name="InputNoDefault 2 3" xfId="11952"/>
    <cellStyle name="InputNoDefault 2 4" xfId="19082"/>
    <cellStyle name="InputNoDefault 2 5" xfId="11021"/>
    <cellStyle name="InputNoDefault 2 6" xfId="19030"/>
    <cellStyle name="InputNormal" xfId="2850"/>
    <cellStyle name="InputNormal 2" xfId="2851"/>
    <cellStyle name="InputOverwritten" xfId="2852"/>
    <cellStyle name="InputOverwritten 2" xfId="17644"/>
    <cellStyle name="InputOverwritten 2 2" xfId="11720"/>
    <cellStyle name="InputOverwritten 2 3" xfId="11558"/>
    <cellStyle name="InputOverwritten 2 4" xfId="12207"/>
    <cellStyle name="InputOverwritten 2 5" xfId="19276"/>
    <cellStyle name="InputOverwritten 2 6" xfId="11155"/>
    <cellStyle name="InputPercent" xfId="2853"/>
    <cellStyle name="InputPercent 2" xfId="17645"/>
    <cellStyle name="InputPercent 2 2" xfId="11721"/>
    <cellStyle name="InputPercent 2 3" xfId="11557"/>
    <cellStyle name="InputPercent 2 4" xfId="11318"/>
    <cellStyle name="InputPercent 2 5" xfId="19542"/>
    <cellStyle name="InputPercent 2 6" xfId="20682"/>
    <cellStyle name="InputPercent100" xfId="2854"/>
    <cellStyle name="InputPercent100 2" xfId="17646"/>
    <cellStyle name="InputPercent100 2 2" xfId="12271"/>
    <cellStyle name="InputPercent100 2 3" xfId="11556"/>
    <cellStyle name="InputPercent100 2 4" xfId="20558"/>
    <cellStyle name="InputPercent100 2 5" xfId="11246"/>
    <cellStyle name="InputPercent100 2 6" xfId="20715"/>
    <cellStyle name="InputPYTaxRate" xfId="2855"/>
    <cellStyle name="InputPYTaxRate 2" xfId="17647"/>
    <cellStyle name="InputPYTaxRate 2 2" xfId="12272"/>
    <cellStyle name="InputPYTaxRate 2 3" xfId="11951"/>
    <cellStyle name="InputPYTaxRate 2 4" xfId="11619"/>
    <cellStyle name="InputPYTaxRate 2 5" xfId="19699"/>
    <cellStyle name="InputPYTaxRate 2 6" xfId="12547"/>
    <cellStyle name="Inputs" xfId="2856"/>
    <cellStyle name="Inputs 2" xfId="2857"/>
    <cellStyle name="Inputs 2 2" xfId="7228"/>
    <cellStyle name="Inputs 2 3" xfId="7229"/>
    <cellStyle name="Inputs 3" xfId="7230"/>
    <cellStyle name="Inputs 4" xfId="7231"/>
    <cellStyle name="Inputs 5" xfId="7232"/>
    <cellStyle name="InputStandingData" xfId="2858"/>
    <cellStyle name="InputStandingData 2" xfId="17648"/>
    <cellStyle name="InputStandingData 2 2" xfId="11341"/>
    <cellStyle name="InputStandingData 2 3" xfId="12610"/>
    <cellStyle name="InputStandingData 2 4" xfId="11618"/>
    <cellStyle name="InputStandingData 2 5" xfId="19332"/>
    <cellStyle name="InputStandingData 2 6" xfId="19354"/>
    <cellStyle name="InputTangible" xfId="2859"/>
    <cellStyle name="InputTangible 2" xfId="17649"/>
    <cellStyle name="InputTangible 2 2" xfId="11342"/>
    <cellStyle name="InputTangible 2 3" xfId="12609"/>
    <cellStyle name="InputTangible 2 4" xfId="19448"/>
    <cellStyle name="InputTangible 2 5" xfId="11881"/>
    <cellStyle name="InputTangible 2 6" xfId="20033"/>
    <cellStyle name="InputTaxBase" xfId="2860"/>
    <cellStyle name="InputTaxBase 2" xfId="17650"/>
    <cellStyle name="InputTaxBase 2 2" xfId="12273"/>
    <cellStyle name="InputTaxBase 2 3" xfId="12608"/>
    <cellStyle name="InputTaxBase 2 4" xfId="19353"/>
    <cellStyle name="InputTaxBase 2 5" xfId="19624"/>
    <cellStyle name="InputTaxBase 2 6" xfId="20778"/>
    <cellStyle name="InputTaxBaseFA" xfId="2861"/>
    <cellStyle name="InputTaxBaseFA 2" xfId="17651"/>
    <cellStyle name="InputTaxBaseFA 2 2" xfId="12274"/>
    <cellStyle name="InputTaxBaseFA 2 3" xfId="12607"/>
    <cellStyle name="InputTaxBaseFA 2 4" xfId="11005"/>
    <cellStyle name="InputTaxBaseFA 2 5" xfId="11819"/>
    <cellStyle name="InputTaxBaseFA 2 6" xfId="19756"/>
    <cellStyle name="InputTaxBaseFAOverwritten" xfId="2862"/>
    <cellStyle name="InputTaxBaseFAOverwritten 2" xfId="17652"/>
    <cellStyle name="InputTaxBaseFAOverwritten 2 2" xfId="11722"/>
    <cellStyle name="InputTaxBaseFAOverwritten 2 3" xfId="12606"/>
    <cellStyle name="InputTaxBaseFAOverwritten 2 4" xfId="11277"/>
    <cellStyle name="InputTaxBaseFAOverwritten 2 5" xfId="11867"/>
    <cellStyle name="InputTaxBaseFAOverwritten 2 6" xfId="20725"/>
    <cellStyle name="InputTaxBaseFormula" xfId="2863"/>
    <cellStyle name="InputTaxBaseFormula 2" xfId="17653"/>
    <cellStyle name="InputTaxBaseFormula 2 2" xfId="11723"/>
    <cellStyle name="InputTaxBaseFormula 2 3" xfId="11555"/>
    <cellStyle name="InputTaxBaseFormula 2 4" xfId="12711"/>
    <cellStyle name="InputTaxBaseFormula 2 5" xfId="11693"/>
    <cellStyle name="InputTaxBaseFormula 2 6" xfId="12186"/>
    <cellStyle name="InputTaxBaseFormulaOverwritten" xfId="2864"/>
    <cellStyle name="InputTaxBaseFormulaOverwritten 2" xfId="17654"/>
    <cellStyle name="InputTaxBaseFormulaOverwritten 2 2" xfId="12275"/>
    <cellStyle name="InputTaxBaseFormulaOverwritten 2 3" xfId="11950"/>
    <cellStyle name="InputTaxBaseFormulaOverwritten 2 4" xfId="11327"/>
    <cellStyle name="InputTaxBaseFormulaOverwritten 2 5" xfId="19564"/>
    <cellStyle name="InputTaxBaseFormulaOverwritten 2 6" xfId="11679"/>
    <cellStyle name="InputTaxBaseIntangibles" xfId="2865"/>
    <cellStyle name="InputTaxBaseIntangiblesOverwritten" xfId="2866"/>
    <cellStyle name="InputTaxBaseIntangiblesOverwritten 2" xfId="17655"/>
    <cellStyle name="InputTaxBaseIntangiblesOverwritten 2 2" xfId="12276"/>
    <cellStyle name="InputTaxBaseIntangiblesOverwritten 2 3" xfId="11949"/>
    <cellStyle name="InputTaxBaseIntangiblesOverwritten 2 4" xfId="19668"/>
    <cellStyle name="InputTaxBaseIntangiblesOverwritten 2 5" xfId="19200"/>
    <cellStyle name="InputTaxBaseIntangiblesOverwritten 2 6" xfId="19475"/>
    <cellStyle name="InputTaxBaseOB" xfId="2867"/>
    <cellStyle name="InputTaxBaseOB 2" xfId="17656"/>
    <cellStyle name="InputTaxBaseOB 2 2" xfId="12277"/>
    <cellStyle name="InputTaxBaseOB 2 3" xfId="11554"/>
    <cellStyle name="InputTaxBaseOB 2 4" xfId="19299"/>
    <cellStyle name="InputTaxBaseOB 2 5" xfId="19695"/>
    <cellStyle name="InputTaxBaseOB 2 6" xfId="20360"/>
    <cellStyle name="InputTaxInEquity" xfId="2868"/>
    <cellStyle name="InputTaxInEquity 2" xfId="17657"/>
    <cellStyle name="InputTaxInEquity 2 2" xfId="12278"/>
    <cellStyle name="InputTaxInEquity 2 3" xfId="12605"/>
    <cellStyle name="InputTaxInEquity 2 4" xfId="11897"/>
    <cellStyle name="InputTaxInEquity 2 5" xfId="11694"/>
    <cellStyle name="InputTaxInEquity 2 6" xfId="19092"/>
    <cellStyle name="InputTaxRate" xfId="2869"/>
    <cellStyle name="InputTaxRate 2" xfId="17658"/>
    <cellStyle name="InputTaxRate 2 2" xfId="11343"/>
    <cellStyle name="InputTaxRate 2 3" xfId="11065"/>
    <cellStyle name="InputTaxRate 2 4" xfId="19283"/>
    <cellStyle name="InputTaxRate 2 5" xfId="11502"/>
    <cellStyle name="InputTaxRate 2 6" xfId="12236"/>
    <cellStyle name="Input-Text Only" xfId="2870"/>
    <cellStyle name="InputValue" xfId="2871"/>
    <cellStyle name="InputValue 2" xfId="2872"/>
    <cellStyle name="Invoice" xfId="2873"/>
    <cellStyle name="Invoice 2" xfId="2874"/>
    <cellStyle name="juju" xfId="2875"/>
    <cellStyle name="juju 2" xfId="7233"/>
    <cellStyle name="juju 3" xfId="7234"/>
    <cellStyle name="Komma [0]_laroux" xfId="2876"/>
    <cellStyle name="Komma_laroux" xfId="2877"/>
    <cellStyle name="KPMG Heading 1" xfId="2878"/>
    <cellStyle name="KPMG Heading 2" xfId="2879"/>
    <cellStyle name="KPMG Heading 3" xfId="2880"/>
    <cellStyle name="KPMG Heading 4" xfId="2881"/>
    <cellStyle name="KPMG Normal" xfId="2882"/>
    <cellStyle name="KPMG Normal Text" xfId="2883"/>
    <cellStyle name="Labels 8p Bold" xfId="2884"/>
    <cellStyle name="Labels 8p Bold 2" xfId="2885"/>
    <cellStyle name="lake" xfId="2886"/>
    <cellStyle name="LeftText" xfId="2887"/>
    <cellStyle name="Legal 8½ x 14 in" xfId="2888"/>
    <cellStyle name="Legal 8½ x 14 in 2" xfId="7235"/>
    <cellStyle name="Legal 8½ x 14 in 2 2" xfId="16274"/>
    <cellStyle name="Legal 8½ x 14 in 2 2 2" xfId="19979"/>
    <cellStyle name="Legal 8½ x 14 in 2 2 3" xfId="11271"/>
    <cellStyle name="Legal 8½ x 14 in 2 2 4" xfId="11584"/>
    <cellStyle name="Legal 8½ x 14 in 2 2 5" xfId="19322"/>
    <cellStyle name="Legal 8½ x 14 in 2 2 6" xfId="20061"/>
    <cellStyle name="Legal 8½ x 14 in 2 2 7" xfId="11141"/>
    <cellStyle name="Legal 8½ x 14 in 3" xfId="7236"/>
    <cellStyle name="Legal 8½ x 14 in 3 2" xfId="16275"/>
    <cellStyle name="Legal 8½ x 14 in 3 2 2" xfId="19980"/>
    <cellStyle name="Legal 8½ x 14 in 3 2 3" xfId="12710"/>
    <cellStyle name="Legal 8½ x 14 in 3 2 4" xfId="12048"/>
    <cellStyle name="Legal 8½ x 14 in 3 2 5" xfId="20045"/>
    <cellStyle name="Legal 8½ x 14 in 3 2 6" xfId="20365"/>
    <cellStyle name="Legal 8½ x 14 in 3 2 7" xfId="20704"/>
    <cellStyle name="Legal 8½ x 14 in 4" xfId="7237"/>
    <cellStyle name="Legal 8½ x 14 in 4 2" xfId="16276"/>
    <cellStyle name="Legal 8½ x 14 in 4 2 2" xfId="19981"/>
    <cellStyle name="Legal 8½ x 14 in 4 2 3" xfId="11272"/>
    <cellStyle name="Legal 8½ x 14 in 4 2 4" xfId="20439"/>
    <cellStyle name="Legal 8½ x 14 in 4 2 5" xfId="20044"/>
    <cellStyle name="Legal 8½ x 14 in 4 2 6" xfId="13322"/>
    <cellStyle name="Legal 8½ x 14 in 4 2 7" xfId="20777"/>
    <cellStyle name="Legal 8½ x 14 in 5" xfId="16277"/>
    <cellStyle name="Legal 8½ x 14 in 5 2" xfId="19982"/>
    <cellStyle name="Legal 8½ x 14 in 5 3" xfId="11273"/>
    <cellStyle name="Legal 8½ x 14 in 5 4" xfId="20415"/>
    <cellStyle name="Legal 8½ x 14 in 5 5" xfId="11011"/>
    <cellStyle name="Legal 8½ x 14 in 5 6" xfId="12681"/>
    <cellStyle name="Legal 8½ x 14 in 5 7" xfId="19036"/>
    <cellStyle name="Line" xfId="2889"/>
    <cellStyle name="Line 2" xfId="7238"/>
    <cellStyle name="Line 3" xfId="7239"/>
    <cellStyle name="Line 4" xfId="7240"/>
    <cellStyle name="LineBottom" xfId="2890"/>
    <cellStyle name="LineBottom 2" xfId="7241"/>
    <cellStyle name="LineBottom 3" xfId="7242"/>
    <cellStyle name="LineBottom 4" xfId="7243"/>
    <cellStyle name="LineNumbers_Avg_BS " xfId="2891"/>
    <cellStyle name="LineTop" xfId="2892"/>
    <cellStyle name="LineTop 2" xfId="7244"/>
    <cellStyle name="LineTop 3" xfId="7245"/>
    <cellStyle name="LineTop 4" xfId="7246"/>
    <cellStyle name="Link Currency (0)" xfId="2893"/>
    <cellStyle name="Link Currency (0) 2" xfId="2894"/>
    <cellStyle name="Link Currency (2)" xfId="2895"/>
    <cellStyle name="Link Currency (2) 2" xfId="2896"/>
    <cellStyle name="Link Units (0)" xfId="2897"/>
    <cellStyle name="Link Units (0) 2" xfId="2898"/>
    <cellStyle name="Link Units (1)" xfId="2899"/>
    <cellStyle name="Link Units (1) 2" xfId="2900"/>
    <cellStyle name="Link Units (2)" xfId="2901"/>
    <cellStyle name="Link Units (2) 2" xfId="2902"/>
    <cellStyle name="Linked Cell" xfId="2903"/>
    <cellStyle name="Linked Cell 2" xfId="2904"/>
    <cellStyle name="Linked Cell 2 2" xfId="7247"/>
    <cellStyle name="Linked Cell 2 2 2" xfId="9439"/>
    <cellStyle name="Linked Cell 2 2 3" xfId="10046"/>
    <cellStyle name="Linked Cell 2 2 4" xfId="9343"/>
    <cellStyle name="Linked Cell 2 2 5" xfId="16278"/>
    <cellStyle name="Linked Cell 2 3" xfId="9270"/>
    <cellStyle name="Linked Cell 2 3 2" xfId="17993"/>
    <cellStyle name="Linked Cell 2 4" xfId="16279"/>
    <cellStyle name="Linked Cell 3" xfId="2905"/>
    <cellStyle name="Linked Cell 3 2" xfId="16280"/>
    <cellStyle name="Linked Cell 4" xfId="13738"/>
    <cellStyle name="Linked Cell 4 2" xfId="16281"/>
    <cellStyle name="Linked Cell 4 3" xfId="16282"/>
    <cellStyle name="Linked Cell 5" xfId="16283"/>
    <cellStyle name="Linked Cell 6" xfId="16284"/>
    <cellStyle name="Linked Cell 7" xfId="24868"/>
    <cellStyle name="Linked Cell_Barclays International Qrtly" xfId="24762"/>
    <cellStyle name="Linked Cells" xfId="2906"/>
    <cellStyle name="Linked Cells 2" xfId="2907"/>
    <cellStyle name="Linked Cells 2 2" xfId="7248"/>
    <cellStyle name="Linked Cells 2 3" xfId="7249"/>
    <cellStyle name="Linked Cells 2 4" xfId="7250"/>
    <cellStyle name="Linked Cells 3" xfId="7251"/>
    <cellStyle name="Linked Cells 4" xfId="7252"/>
    <cellStyle name="Linked Cells 5" xfId="7253"/>
    <cellStyle name="LookUpText" xfId="2908"/>
    <cellStyle name="LookUpText 2" xfId="2909"/>
    <cellStyle name="m" xfId="2910"/>
    <cellStyle name="m 2" xfId="2911"/>
    <cellStyle name="m 3" xfId="7254"/>
    <cellStyle name="m 4" xfId="7255"/>
    <cellStyle name="m 5" xfId="7256"/>
    <cellStyle name="m$_Header" xfId="2912"/>
    <cellStyle name="MainData" xfId="2913"/>
    <cellStyle name="MainData 2" xfId="2914"/>
    <cellStyle name="MajorTotal" xfId="2915"/>
    <cellStyle name="MajorTotal 2" xfId="7257"/>
    <cellStyle name="MajorTotal 3" xfId="7258"/>
    <cellStyle name="MajorTotal 4" xfId="7259"/>
    <cellStyle name="měny_IMEC2001-04" xfId="2916"/>
    <cellStyle name="Migliaia (0)_combined_01-03_17.4" xfId="2917"/>
    <cellStyle name="Migliaia_combined_01-03_17.4" xfId="2918"/>
    <cellStyle name="Miles" xfId="2919"/>
    <cellStyle name="Miles 2" xfId="2920"/>
    <cellStyle name="Millares [0]" xfId="2921"/>
    <cellStyle name="Millares [0] 2" xfId="2922"/>
    <cellStyle name="Millares_(1)PLC" xfId="2923"/>
    <cellStyle name="Milliers [0]_!!!GO" xfId="2924"/>
    <cellStyle name="Milliers_!!!GO" xfId="2925"/>
    <cellStyle name="Mills" xfId="2926"/>
    <cellStyle name="Mills 2" xfId="7260"/>
    <cellStyle name="Mills 3" xfId="7261"/>
    <cellStyle name="Mills 4" xfId="7262"/>
    <cellStyle name="mm" xfId="2927"/>
    <cellStyle name="mm 2" xfId="7263"/>
    <cellStyle name="mm 3" xfId="7264"/>
    <cellStyle name="mm 4" xfId="7265"/>
    <cellStyle name="mm/dd/yy" xfId="2928"/>
    <cellStyle name="mm/dd/yy 2" xfId="7266"/>
    <cellStyle name="mm/dd/yy 3" xfId="7267"/>
    <cellStyle name="mm/dd/yy 4" xfId="7268"/>
    <cellStyle name="mmm 'yy" xfId="2929"/>
    <cellStyle name="mmm 'yy 2" xfId="7269"/>
    <cellStyle name="mmm 'yy 3" xfId="7270"/>
    <cellStyle name="mmm 'yy 4" xfId="7271"/>
    <cellStyle name="MMs1Place" xfId="2930"/>
    <cellStyle name="MMs1Place 2" xfId="7272"/>
    <cellStyle name="MMs1Place 3" xfId="7273"/>
    <cellStyle name="MMs1Place 4" xfId="7274"/>
    <cellStyle name="MMs2Places" xfId="2931"/>
    <cellStyle name="MMs2Places 2" xfId="7275"/>
    <cellStyle name="MMs2Places 3" xfId="7276"/>
    <cellStyle name="MMs2Places 4" xfId="7277"/>
    <cellStyle name="mo" xfId="2932"/>
    <cellStyle name="mo end" xfId="2933"/>
    <cellStyle name="Moeda [0]_car" xfId="2934"/>
    <cellStyle name="Moeda_car" xfId="2935"/>
    <cellStyle name="Mon¿?taire [0]_!!!GO_1l" xfId="2936"/>
    <cellStyle name="Mon¿?taire_!!!GO_1t" xfId="2937"/>
    <cellStyle name="Moneda [0]" xfId="2938"/>
    <cellStyle name="Moneda [0] 2" xfId="2939"/>
    <cellStyle name="Moneda_04-99" xfId="2940"/>
    <cellStyle name="Monétaire [0]_!!!GO" xfId="2941"/>
    <cellStyle name="Monétaire_!!!GO" xfId="2942"/>
    <cellStyle name="Monetario" xfId="2943"/>
    <cellStyle name="Monetario 2" xfId="2944"/>
    <cellStyle name="MonthYear" xfId="2945"/>
    <cellStyle name="MonthYear 2" xfId="2946"/>
    <cellStyle name="MS Sans Serif" xfId="2947"/>
    <cellStyle name="Mult No x" xfId="2948"/>
    <cellStyle name="Mult No x 2" xfId="7278"/>
    <cellStyle name="Mult No x 3" xfId="7279"/>
    <cellStyle name="Mult No x 4" xfId="7280"/>
    <cellStyle name="Mult With x" xfId="2949"/>
    <cellStyle name="Mult With x 2" xfId="2950"/>
    <cellStyle name="Mult With x 2 2" xfId="7281"/>
    <cellStyle name="Mult With x 2 3" xfId="7282"/>
    <cellStyle name="Mult With x 3" xfId="7283"/>
    <cellStyle name="Mult With x 4" xfId="7284"/>
    <cellStyle name="Mult With x 5" xfId="7285"/>
    <cellStyle name="Multiple" xfId="2951"/>
    <cellStyle name="Multiple (no x)" xfId="2952"/>
    <cellStyle name="Multiple (no x) 2" xfId="7286"/>
    <cellStyle name="Multiple (no x) 3" xfId="7287"/>
    <cellStyle name="Multiple (no x) 4" xfId="7288"/>
    <cellStyle name="Multiple (x)" xfId="2953"/>
    <cellStyle name="Multiple (x) 2" xfId="2954"/>
    <cellStyle name="Multiple 2" xfId="7289"/>
    <cellStyle name="Multiple 3" xfId="7290"/>
    <cellStyle name="Multiple 4" xfId="7291"/>
    <cellStyle name="Multiple 5" xfId="7292"/>
    <cellStyle name="Multiple 6" xfId="7293"/>
    <cellStyle name="Multiple 7" xfId="7294"/>
    <cellStyle name="Multiple 8" xfId="7295"/>
    <cellStyle name="MultipleType" xfId="2955"/>
    <cellStyle name="MultipleType 2" xfId="7296"/>
    <cellStyle name="MultipleType 3" xfId="7297"/>
    <cellStyle name="MultipleType 4" xfId="7298"/>
    <cellStyle name="Neutral" xfId="2956"/>
    <cellStyle name="Neutral 2" xfId="2957"/>
    <cellStyle name="Neutral 2 2" xfId="2958"/>
    <cellStyle name="Neutral 2 2 2" xfId="16285"/>
    <cellStyle name="Neutral 2 3" xfId="2959"/>
    <cellStyle name="Neutral 2 4" xfId="2960"/>
    <cellStyle name="Neutral 2 5" xfId="16286"/>
    <cellStyle name="Neutral 3" xfId="2961"/>
    <cellStyle name="Neutral 3 2" xfId="16287"/>
    <cellStyle name="Neutral 3 3" xfId="16288"/>
    <cellStyle name="Neutral 4" xfId="7299"/>
    <cellStyle name="Neutral 4 2" xfId="13652"/>
    <cellStyle name="Neutral 4 2 2" xfId="16289"/>
    <cellStyle name="Neutral 4 3" xfId="13638"/>
    <cellStyle name="Neutral 4 3 2" xfId="16290"/>
    <cellStyle name="Neutral 4 4" xfId="16291"/>
    <cellStyle name="Neutral 5" xfId="7300"/>
    <cellStyle name="Neutral 5 2" xfId="16292"/>
    <cellStyle name="Neutral 5 2 2" xfId="16293"/>
    <cellStyle name="Neutral 5 3" xfId="16294"/>
    <cellStyle name="Neutral 6" xfId="7301"/>
    <cellStyle name="Neutral 6 2" xfId="16295"/>
    <cellStyle name="Neutral 6 3" xfId="16296"/>
    <cellStyle name="Neutral 7" xfId="16297"/>
    <cellStyle name="Neutral 8" xfId="24869"/>
    <cellStyle name="Neutral_Barclays International Qrtly" xfId="24763"/>
    <cellStyle name="New" xfId="2962"/>
    <cellStyle name="No Border" xfId="2963"/>
    <cellStyle name="no dec" xfId="2964"/>
    <cellStyle name="no dec 2" xfId="2965"/>
    <cellStyle name="NODECS" xfId="2966"/>
    <cellStyle name="NODECS 2" xfId="7302"/>
    <cellStyle name="NODECS 3" xfId="7303"/>
    <cellStyle name="NODECS 4" xfId="7304"/>
    <cellStyle name="Normal" xfId="0" builtinId="0"/>
    <cellStyle name="Normal - Style1" xfId="2967"/>
    <cellStyle name="Normal - Style1 2" xfId="7305"/>
    <cellStyle name="Normal - Style1 3" xfId="7306"/>
    <cellStyle name="Normal - Style1 4" xfId="7307"/>
    <cellStyle name="Normal - Style8" xfId="2968"/>
    <cellStyle name="Normal - Style8 2" xfId="7308"/>
    <cellStyle name="Normal - Style8 3" xfId="7309"/>
    <cellStyle name="Normal - Style8 4" xfId="7310"/>
    <cellStyle name="Normal 10" xfId="2969"/>
    <cellStyle name="Normal 10 2" xfId="34773"/>
    <cellStyle name="Normal 100" xfId="8686"/>
    <cellStyle name="Normal 101" xfId="8687"/>
    <cellStyle name="Normal 102" xfId="8688"/>
    <cellStyle name="Normal 103" xfId="8689"/>
    <cellStyle name="Normal 104" xfId="8690"/>
    <cellStyle name="Normal 105" xfId="8691"/>
    <cellStyle name="Normal 106" xfId="8692"/>
    <cellStyle name="Normal 107" xfId="8693"/>
    <cellStyle name="Normal 108" xfId="8694"/>
    <cellStyle name="Normal 109" xfId="8695"/>
    <cellStyle name="Normal 11" xfId="2970"/>
    <cellStyle name="Normal 11 2" xfId="2971"/>
    <cellStyle name="Normal 11 3" xfId="16298"/>
    <cellStyle name="Normal 11 3 2" xfId="16299"/>
    <cellStyle name="Normal 11 3 2 2" xfId="23323"/>
    <cellStyle name="Normal 11 3 2 2 2" xfId="33359"/>
    <cellStyle name="Normal 11 3 2 3" xfId="29635"/>
    <cellStyle name="Normal 11 3 3" xfId="23322"/>
    <cellStyle name="Normal 11 3 3 2" xfId="33358"/>
    <cellStyle name="Normal 11 3 4" xfId="29634"/>
    <cellStyle name="Normal 11 4" xfId="16300"/>
    <cellStyle name="Normal 11 4 2" xfId="23324"/>
    <cellStyle name="Normal 11 4 2 2" xfId="33360"/>
    <cellStyle name="Normal 11 4 3" xfId="29636"/>
    <cellStyle name="Normal 11 5" xfId="16301"/>
    <cellStyle name="Normal 11 5 2" xfId="23325"/>
    <cellStyle name="Normal 11 5 2 2" xfId="33361"/>
    <cellStyle name="Normal 11 5 3" xfId="29637"/>
    <cellStyle name="Normal 110" xfId="8696"/>
    <cellStyle name="Normal 111" xfId="8697"/>
    <cellStyle name="Normal 112" xfId="8698"/>
    <cellStyle name="Normal 113" xfId="8699"/>
    <cellStyle name="Normal 114" xfId="8700"/>
    <cellStyle name="Normal 115" xfId="8701"/>
    <cellStyle name="Normal 116" xfId="8702"/>
    <cellStyle name="Normal 117" xfId="8703"/>
    <cellStyle name="Normal 118" xfId="8704"/>
    <cellStyle name="Normal 119" xfId="8705"/>
    <cellStyle name="Normal 12" xfId="2972"/>
    <cellStyle name="Normal 120" xfId="8706"/>
    <cellStyle name="Normal 121" xfId="8707"/>
    <cellStyle name="Normal 122" xfId="8708"/>
    <cellStyle name="Normal 123" xfId="8709"/>
    <cellStyle name="Normal 124" xfId="8710"/>
    <cellStyle name="Normal 125" xfId="8711"/>
    <cellStyle name="Normal 126" xfId="8712"/>
    <cellStyle name="Normal 127" xfId="8713"/>
    <cellStyle name="Normal 128" xfId="8714"/>
    <cellStyle name="Normal 129" xfId="8715"/>
    <cellStyle name="Normal 13" xfId="2973"/>
    <cellStyle name="Normal 130" xfId="8716"/>
    <cellStyle name="Normal 131" xfId="8717"/>
    <cellStyle name="Normal 132" xfId="8718"/>
    <cellStyle name="Normal 133" xfId="8719"/>
    <cellStyle name="Normal 134" xfId="8720"/>
    <cellStyle name="Normal 135" xfId="8721"/>
    <cellStyle name="Normal 136" xfId="8722"/>
    <cellStyle name="Normal 137" xfId="8723"/>
    <cellStyle name="Normal 138" xfId="8724"/>
    <cellStyle name="Normal 139" xfId="8725"/>
    <cellStyle name="Normal 14" xfId="2974"/>
    <cellStyle name="Normal 140" xfId="8726"/>
    <cellStyle name="Normal 141" xfId="8727"/>
    <cellStyle name="Normal 142" xfId="8728"/>
    <cellStyle name="Normal 143" xfId="8729"/>
    <cellStyle name="Normal 144" xfId="8730"/>
    <cellStyle name="Normal 145" xfId="8731"/>
    <cellStyle name="Normal 146" xfId="8732"/>
    <cellStyle name="Normal 147" xfId="8733"/>
    <cellStyle name="Normal 148" xfId="8734"/>
    <cellStyle name="Normal 149" xfId="8735"/>
    <cellStyle name="Normal 15" xfId="2975"/>
    <cellStyle name="Normal 150" xfId="8736"/>
    <cellStyle name="Normal 151" xfId="8737"/>
    <cellStyle name="Normal 152" xfId="8738"/>
    <cellStyle name="Normal 153" xfId="8739"/>
    <cellStyle name="Normal 154" xfId="8740"/>
    <cellStyle name="Normal 155" xfId="8741"/>
    <cellStyle name="Normal 156" xfId="8742"/>
    <cellStyle name="Normal 157" xfId="8743"/>
    <cellStyle name="Normal 158" xfId="8744"/>
    <cellStyle name="Normal 159" xfId="8745"/>
    <cellStyle name="Normal 16" xfId="2976"/>
    <cellStyle name="Normal 160" xfId="8746"/>
    <cellStyle name="Normal 161" xfId="8747"/>
    <cellStyle name="Normal 162" xfId="8748"/>
    <cellStyle name="Normal 163" xfId="8749"/>
    <cellStyle name="Normal 164" xfId="8750"/>
    <cellStyle name="Normal 165" xfId="8751"/>
    <cellStyle name="Normal 166" xfId="8752"/>
    <cellStyle name="Normal 167" xfId="8753"/>
    <cellStyle name="Normal 168" xfId="8754"/>
    <cellStyle name="Normal 169" xfId="8755"/>
    <cellStyle name="Normal 17" xfId="2977"/>
    <cellStyle name="Normal 170" xfId="8756"/>
    <cellStyle name="Normal 171" xfId="8757"/>
    <cellStyle name="Normal 172" xfId="8758"/>
    <cellStyle name="Normal 173" xfId="8759"/>
    <cellStyle name="Normal 174" xfId="8760"/>
    <cellStyle name="Normal 175" xfId="8761"/>
    <cellStyle name="Normal 176" xfId="8762"/>
    <cellStyle name="Normal 177" xfId="8763"/>
    <cellStyle name="Normal 178" xfId="8764"/>
    <cellStyle name="Normal 179" xfId="8765"/>
    <cellStyle name="Normal 18" xfId="2978"/>
    <cellStyle name="Normal 180" xfId="8766"/>
    <cellStyle name="Normal 181" xfId="8767"/>
    <cellStyle name="Normal 182" xfId="8768"/>
    <cellStyle name="Normal 183" xfId="8769"/>
    <cellStyle name="Normal 184" xfId="8770"/>
    <cellStyle name="Normal 185" xfId="8771"/>
    <cellStyle name="Normal 186" xfId="8772"/>
    <cellStyle name="Normal 187" xfId="8773"/>
    <cellStyle name="Normal 188" xfId="8774"/>
    <cellStyle name="Normal 189" xfId="8775"/>
    <cellStyle name="Normal 19" xfId="2979"/>
    <cellStyle name="Normal 19 2" xfId="7311"/>
    <cellStyle name="Normal 19 2 2" xfId="7312"/>
    <cellStyle name="Normal 19 2 3" xfId="7313"/>
    <cellStyle name="Normal 19 2 4" xfId="9344"/>
    <cellStyle name="Normal 190" xfId="8776"/>
    <cellStyle name="Normal 191" xfId="8777"/>
    <cellStyle name="Normal 192" xfId="8778"/>
    <cellStyle name="Normal 193" xfId="8779"/>
    <cellStyle name="Normal 194" xfId="8780"/>
    <cellStyle name="Normal 195" xfId="8781"/>
    <cellStyle name="Normal 196" xfId="8782"/>
    <cellStyle name="Normal 197" xfId="8783"/>
    <cellStyle name="Normal 198" xfId="8784"/>
    <cellStyle name="Normal 199" xfId="8785"/>
    <cellStyle name="Normal 2" xfId="2980"/>
    <cellStyle name="Normal 2 10" xfId="7314"/>
    <cellStyle name="Normal 2 11" xfId="34764"/>
    <cellStyle name="Normal 2 2" xfId="2981"/>
    <cellStyle name="Normal 2 2 2" xfId="2982"/>
    <cellStyle name="Normal 2 2_Barclays Land Values" xfId="2983"/>
    <cellStyle name="Normal 2 3" xfId="2984"/>
    <cellStyle name="Normal 2 3 2" xfId="3845"/>
    <cellStyle name="Normal 2 3 2 2" xfId="9436"/>
    <cellStyle name="Normal 2 3 2 3" xfId="10069"/>
    <cellStyle name="Normal 2 3 2 4" xfId="9345"/>
    <cellStyle name="Normal 2 3 3" xfId="9268"/>
    <cellStyle name="Normal 2 3 3 2" xfId="17994"/>
    <cellStyle name="Normal 2 3_Barclays International Qrtly" xfId="24765"/>
    <cellStyle name="Normal 2 4" xfId="2985"/>
    <cellStyle name="Normal 2 5" xfId="2986"/>
    <cellStyle name="Normal 2 5 2" xfId="7315"/>
    <cellStyle name="Normal 2 5 2 2" xfId="9390"/>
    <cellStyle name="Normal 2 5 2 2 2" xfId="18313"/>
    <cellStyle name="Normal 2 5 2 3" xfId="21019"/>
    <cellStyle name="Normal 2 5 3" xfId="8786"/>
    <cellStyle name="Normal 2 5 3 2" xfId="18262"/>
    <cellStyle name="Normal 2 6" xfId="7316"/>
    <cellStyle name="Normal 2 7" xfId="7317"/>
    <cellStyle name="Normal 2 8" xfId="7318"/>
    <cellStyle name="Normal 2 9" xfId="7319"/>
    <cellStyle name="Normal 2_1 GWP FAS 141 Office PPA Model_v1" xfId="2987"/>
    <cellStyle name="Normal 20" xfId="2988"/>
    <cellStyle name="Normal 20 2" xfId="7320"/>
    <cellStyle name="Normal 20 2 2" xfId="34772"/>
    <cellStyle name="Normal 20 3" xfId="7321"/>
    <cellStyle name="Normal 200" xfId="8787"/>
    <cellStyle name="Normal 201" xfId="8788"/>
    <cellStyle name="Normal 202" xfId="8789"/>
    <cellStyle name="Normal 203" xfId="8790"/>
    <cellStyle name="Normal 204" xfId="8791"/>
    <cellStyle name="Normal 205" xfId="8792"/>
    <cellStyle name="Normal 206" xfId="8793"/>
    <cellStyle name="Normal 207" xfId="8794"/>
    <cellStyle name="Normal 208" xfId="8795"/>
    <cellStyle name="Normal 209" xfId="8796"/>
    <cellStyle name="Normal 21" xfId="2989"/>
    <cellStyle name="Normal 21 2" xfId="7322"/>
    <cellStyle name="Normal 21 2 2" xfId="24797"/>
    <cellStyle name="Normal 21 2 3" xfId="24960"/>
    <cellStyle name="Normal 21 3" xfId="7323"/>
    <cellStyle name="Normal 21 3 2" xfId="34768"/>
    <cellStyle name="Normal 21 4" xfId="13658"/>
    <cellStyle name="Normal 21 4 2" xfId="24800"/>
    <cellStyle name="Normal 21 4 3" xfId="27831"/>
    <cellStyle name="Normal 21 5" xfId="13656"/>
    <cellStyle name="Normal 21 6" xfId="16302"/>
    <cellStyle name="Normal 21 6 2" xfId="23326"/>
    <cellStyle name="Normal 21 6 2 2" xfId="33362"/>
    <cellStyle name="Normal 21 6 3" xfId="29638"/>
    <cellStyle name="Normal 21 7" xfId="16303"/>
    <cellStyle name="Normal 21 7 2" xfId="23327"/>
    <cellStyle name="Normal 21 7 2 2" xfId="33363"/>
    <cellStyle name="Normal 21 7 3" xfId="29639"/>
    <cellStyle name="Normal 21 8" xfId="17257"/>
    <cellStyle name="Normal 21 9" xfId="24870"/>
    <cellStyle name="Normal 21_Barclays International Qrtly" xfId="24766"/>
    <cellStyle name="Normal 210" xfId="8797"/>
    <cellStyle name="Normal 211" xfId="8798"/>
    <cellStyle name="Normal 212" xfId="8799"/>
    <cellStyle name="Normal 213" xfId="8800"/>
    <cellStyle name="Normal 214" xfId="8801"/>
    <cellStyle name="Normal 215" xfId="8802"/>
    <cellStyle name="Normal 216" xfId="8803"/>
    <cellStyle name="Normal 217" xfId="8804"/>
    <cellStyle name="Normal 218" xfId="8805"/>
    <cellStyle name="Normal 219" xfId="8806"/>
    <cellStyle name="Normal 22" xfId="2990"/>
    <cellStyle name="Normal 22 2" xfId="7324"/>
    <cellStyle name="Normal 22 2 2" xfId="34767"/>
    <cellStyle name="Normal 22 3" xfId="7325"/>
    <cellStyle name="Normal 22 4" xfId="13614"/>
    <cellStyle name="Normal 22 5" xfId="13699"/>
    <cellStyle name="Normal 22 6" xfId="24871"/>
    <cellStyle name="Normal 22_Barclays International Qrtly" xfId="24767"/>
    <cellStyle name="Normal 220" xfId="8807"/>
    <cellStyle name="Normal 221" xfId="8808"/>
    <cellStyle name="Normal 222" xfId="8809"/>
    <cellStyle name="Normal 223" xfId="8810"/>
    <cellStyle name="Normal 224" xfId="8811"/>
    <cellStyle name="Normal 225" xfId="8812"/>
    <cellStyle name="Normal 226" xfId="8813"/>
    <cellStyle name="Normal 227" xfId="8814"/>
    <cellStyle name="Normal 228" xfId="8815"/>
    <cellStyle name="Normal 229" xfId="8816"/>
    <cellStyle name="Normal 23" xfId="2991"/>
    <cellStyle name="Normal 23 2" xfId="7326"/>
    <cellStyle name="Normal 23 3" xfId="7327"/>
    <cellStyle name="Normal 23 4" xfId="7328"/>
    <cellStyle name="Normal 23 5" xfId="13588"/>
    <cellStyle name="Normal 23 6" xfId="13635"/>
    <cellStyle name="Normal 23 7" xfId="24872"/>
    <cellStyle name="Normal 23_Barclays International Qrtly" xfId="24768"/>
    <cellStyle name="Normal 230" xfId="8817"/>
    <cellStyle name="Normal 231" xfId="8818"/>
    <cellStyle name="Normal 232" xfId="8819"/>
    <cellStyle name="Normal 233" xfId="8820"/>
    <cellStyle name="Normal 234" xfId="8821"/>
    <cellStyle name="Normal 235" xfId="8822"/>
    <cellStyle name="Normal 236" xfId="8823"/>
    <cellStyle name="Normal 237" xfId="8824"/>
    <cellStyle name="Normal 238" xfId="8825"/>
    <cellStyle name="Normal 239" xfId="8826"/>
    <cellStyle name="Normal 24" xfId="2992"/>
    <cellStyle name="Normal 24 2" xfId="7329"/>
    <cellStyle name="Normal 24 2 2" xfId="13717"/>
    <cellStyle name="Normal 24 2 3" xfId="13668"/>
    <cellStyle name="Normal 24 2 4" xfId="34769"/>
    <cellStyle name="Normal 24 3" xfId="9267"/>
    <cellStyle name="Normal 24 4" xfId="13697"/>
    <cellStyle name="Normal 24_Barclays International Qrtly" xfId="24769"/>
    <cellStyle name="Normal 240" xfId="8827"/>
    <cellStyle name="Normal 241" xfId="8828"/>
    <cellStyle name="Normal 242" xfId="8829"/>
    <cellStyle name="Normal 243" xfId="8830"/>
    <cellStyle name="Normal 244" xfId="8831"/>
    <cellStyle name="Normal 245" xfId="8832"/>
    <cellStyle name="Normal 246" xfId="8833"/>
    <cellStyle name="Normal 247" xfId="8834"/>
    <cellStyle name="Normal 248" xfId="8835"/>
    <cellStyle name="Normal 249" xfId="8836"/>
    <cellStyle name="Normal 25" xfId="2993"/>
    <cellStyle name="Normal 25 2" xfId="13596"/>
    <cellStyle name="Normal 25 2 2" xfId="34766"/>
    <cellStyle name="Normal 25 3" xfId="13729"/>
    <cellStyle name="Normal 25 4" xfId="34623"/>
    <cellStyle name="Normal 25 5" xfId="34765"/>
    <cellStyle name="Normal 25_Barclays International Qrtly" xfId="24770"/>
    <cellStyle name="Normal 250" xfId="8837"/>
    <cellStyle name="Normal 251" xfId="8838"/>
    <cellStyle name="Normal 252" xfId="8839"/>
    <cellStyle name="Normal 253" xfId="8840"/>
    <cellStyle name="Normal 254" xfId="8841"/>
    <cellStyle name="Normal 255" xfId="8842"/>
    <cellStyle name="Normal 256" xfId="8843"/>
    <cellStyle name="Normal 257" xfId="8844"/>
    <cellStyle name="Normal 258" xfId="8845"/>
    <cellStyle name="Normal 259" xfId="8846"/>
    <cellStyle name="Normal 26" xfId="2994"/>
    <cellStyle name="Normal 26 2" xfId="7330"/>
    <cellStyle name="Normal 26 3" xfId="13728"/>
    <cellStyle name="Normal 26 4" xfId="13659"/>
    <cellStyle name="Normal 26 5" xfId="34624"/>
    <cellStyle name="Normal 260" xfId="8847"/>
    <cellStyle name="Normal 261" xfId="8848"/>
    <cellStyle name="Normal 262" xfId="8849"/>
    <cellStyle name="Normal 263" xfId="8850"/>
    <cellStyle name="Normal 264" xfId="8851"/>
    <cellStyle name="Normal 265" xfId="8852"/>
    <cellStyle name="Normal 266" xfId="8853"/>
    <cellStyle name="Normal 267" xfId="8854"/>
    <cellStyle name="Normal 268" xfId="8855"/>
    <cellStyle name="Normal 269" xfId="8856"/>
    <cellStyle name="Normal 27" xfId="2995"/>
    <cellStyle name="Normal 27 2" xfId="13646"/>
    <cellStyle name="Normal 27 3" xfId="8857"/>
    <cellStyle name="Normal 27 4" xfId="13587"/>
    <cellStyle name="Normal 27 5" xfId="17255"/>
    <cellStyle name="Normal 27 6" xfId="24873"/>
    <cellStyle name="Normal 27 7" xfId="34625"/>
    <cellStyle name="Normal 27_Barclays International Qrtly" xfId="24771"/>
    <cellStyle name="Normal 270" xfId="8858"/>
    <cellStyle name="Normal 271" xfId="8859"/>
    <cellStyle name="Normal 272" xfId="8860"/>
    <cellStyle name="Normal 273" xfId="8861"/>
    <cellStyle name="Normal 274" xfId="8862"/>
    <cellStyle name="Normal 275" xfId="8863"/>
    <cellStyle name="Normal 276" xfId="8864"/>
    <cellStyle name="Normal 277" xfId="8865"/>
    <cellStyle name="Normal 278" xfId="8866"/>
    <cellStyle name="Normal 279" xfId="8867"/>
    <cellStyle name="Normal 28" xfId="2996"/>
    <cellStyle name="Normal 28 2" xfId="8868"/>
    <cellStyle name="Normal 28 2 2" xfId="13737"/>
    <cellStyle name="Normal 280" xfId="8869"/>
    <cellStyle name="Normal 281" xfId="8870"/>
    <cellStyle name="Normal 282" xfId="8871"/>
    <cellStyle name="Normal 283" xfId="8872"/>
    <cellStyle name="Normal 284" xfId="8873"/>
    <cellStyle name="Normal 285" xfId="8874"/>
    <cellStyle name="Normal 286" xfId="8875"/>
    <cellStyle name="Normal 287" xfId="8876"/>
    <cellStyle name="Normal 288" xfId="8877"/>
    <cellStyle name="Normal 289" xfId="8878"/>
    <cellStyle name="Normal 29" xfId="2997"/>
    <cellStyle name="Normal 29 2" xfId="7331"/>
    <cellStyle name="Normal 29 2 2" xfId="9435"/>
    <cellStyle name="Normal 29 2 3" xfId="10017"/>
    <cellStyle name="Normal 29 2 4" xfId="9346"/>
    <cellStyle name="Normal 29 3" xfId="9266"/>
    <cellStyle name="Normal 29 3 2" xfId="17995"/>
    <cellStyle name="Normal 29 4" xfId="13602"/>
    <cellStyle name="Normal 290" xfId="8879"/>
    <cellStyle name="Normal 291" xfId="8880"/>
    <cellStyle name="Normal 292" xfId="8881"/>
    <cellStyle name="Normal 293" xfId="8882"/>
    <cellStyle name="Normal 294" xfId="8883"/>
    <cellStyle name="Normal 295" xfId="8884"/>
    <cellStyle name="Normal 296" xfId="8885"/>
    <cellStyle name="Normal 296 10" xfId="10807"/>
    <cellStyle name="Normal 296 10 2" xfId="13888"/>
    <cellStyle name="Normal 296 10 2 2" xfId="16304"/>
    <cellStyle name="Normal 296 10 2 2 2" xfId="23328"/>
    <cellStyle name="Normal 296 10 2 2 2 2" xfId="33364"/>
    <cellStyle name="Normal 296 10 2 2 3" xfId="29640"/>
    <cellStyle name="Normal 296 10 2 3" xfId="22992"/>
    <cellStyle name="Normal 296 10 2 3 2" xfId="33028"/>
    <cellStyle name="Normal 296 10 2 4" xfId="27949"/>
    <cellStyle name="Normal 296 10 3" xfId="15337"/>
    <cellStyle name="Normal 296 10 3 2" xfId="16305"/>
    <cellStyle name="Normal 296 10 3 2 2" xfId="23329"/>
    <cellStyle name="Normal 296 10 3 2 2 2" xfId="33365"/>
    <cellStyle name="Normal 296 10 3 2 3" xfId="29641"/>
    <cellStyle name="Normal 296 10 3 3" xfId="23142"/>
    <cellStyle name="Normal 296 10 3 3 2" xfId="33178"/>
    <cellStyle name="Normal 296 10 3 4" xfId="29398"/>
    <cellStyle name="Normal 296 10 4" xfId="16306"/>
    <cellStyle name="Normal 296 10 4 2" xfId="23330"/>
    <cellStyle name="Normal 296 10 4 2 2" xfId="33366"/>
    <cellStyle name="Normal 296 10 4 3" xfId="29642"/>
    <cellStyle name="Normal 296 10 5" xfId="13501"/>
    <cellStyle name="Normal 296 10 5 2" xfId="27742"/>
    <cellStyle name="Normal 296 10 6" xfId="22842"/>
    <cellStyle name="Normal 296 10 6 2" xfId="32878"/>
    <cellStyle name="Normal 296 10 7" xfId="26893"/>
    <cellStyle name="Normal 296 11" xfId="10900"/>
    <cellStyle name="Normal 296 11 2" xfId="13915"/>
    <cellStyle name="Normal 296 11 2 2" xfId="16307"/>
    <cellStyle name="Normal 296 11 2 2 2" xfId="23331"/>
    <cellStyle name="Normal 296 11 2 2 2 2" xfId="33367"/>
    <cellStyle name="Normal 296 11 2 2 3" xfId="29643"/>
    <cellStyle name="Normal 296 11 2 3" xfId="23019"/>
    <cellStyle name="Normal 296 11 2 3 2" xfId="33055"/>
    <cellStyle name="Normal 296 11 2 4" xfId="27976"/>
    <cellStyle name="Normal 296 11 3" xfId="15364"/>
    <cellStyle name="Normal 296 11 3 2" xfId="16308"/>
    <cellStyle name="Normal 296 11 3 2 2" xfId="23332"/>
    <cellStyle name="Normal 296 11 3 2 2 2" xfId="33368"/>
    <cellStyle name="Normal 296 11 3 2 3" xfId="29644"/>
    <cellStyle name="Normal 296 11 3 3" xfId="23169"/>
    <cellStyle name="Normal 296 11 3 3 2" xfId="33205"/>
    <cellStyle name="Normal 296 11 3 4" xfId="29425"/>
    <cellStyle name="Normal 296 11 4" xfId="16309"/>
    <cellStyle name="Normal 296 11 4 2" xfId="23333"/>
    <cellStyle name="Normal 296 11 4 2 2" xfId="33369"/>
    <cellStyle name="Normal 296 11 4 3" xfId="29645"/>
    <cellStyle name="Normal 296 11 5" xfId="13580"/>
    <cellStyle name="Normal 296 11 5 2" xfId="27821"/>
    <cellStyle name="Normal 296 11 6" xfId="22869"/>
    <cellStyle name="Normal 296 11 6 2" xfId="32905"/>
    <cellStyle name="Normal 296 11 7" xfId="26970"/>
    <cellStyle name="Normal 296 12" xfId="13776"/>
    <cellStyle name="Normal 296 12 2" xfId="13954"/>
    <cellStyle name="Normal 296 12 2 2" xfId="16310"/>
    <cellStyle name="Normal 296 12 2 2 2" xfId="23334"/>
    <cellStyle name="Normal 296 12 2 2 2 2" xfId="33370"/>
    <cellStyle name="Normal 296 12 2 2 3" xfId="29646"/>
    <cellStyle name="Normal 296 12 2 3" xfId="23058"/>
    <cellStyle name="Normal 296 12 2 3 2" xfId="33094"/>
    <cellStyle name="Normal 296 12 2 4" xfId="28015"/>
    <cellStyle name="Normal 296 12 3" xfId="15403"/>
    <cellStyle name="Normal 296 12 3 2" xfId="16311"/>
    <cellStyle name="Normal 296 12 3 2 2" xfId="23335"/>
    <cellStyle name="Normal 296 12 3 2 2 2" xfId="33371"/>
    <cellStyle name="Normal 296 12 3 2 3" xfId="29647"/>
    <cellStyle name="Normal 296 12 3 3" xfId="23208"/>
    <cellStyle name="Normal 296 12 3 3 2" xfId="33244"/>
    <cellStyle name="Normal 296 12 3 4" xfId="29464"/>
    <cellStyle name="Normal 296 12 4" xfId="16312"/>
    <cellStyle name="Normal 296 12 4 2" xfId="23336"/>
    <cellStyle name="Normal 296 12 4 2 2" xfId="33372"/>
    <cellStyle name="Normal 296 12 4 3" xfId="29648"/>
    <cellStyle name="Normal 296 12 5" xfId="22908"/>
    <cellStyle name="Normal 296 12 5 2" xfId="32944"/>
    <cellStyle name="Normal 296 12 6" xfId="27865"/>
    <cellStyle name="Normal 296 13" xfId="13808"/>
    <cellStyle name="Normal 296 13 2" xfId="16313"/>
    <cellStyle name="Normal 296 13 2 2" xfId="23337"/>
    <cellStyle name="Normal 296 13 2 2 2" xfId="33373"/>
    <cellStyle name="Normal 296 13 2 3" xfId="29649"/>
    <cellStyle name="Normal 296 13 3" xfId="22912"/>
    <cellStyle name="Normal 296 13 3 2" xfId="32948"/>
    <cellStyle name="Normal 296 13 4" xfId="27869"/>
    <cellStyle name="Normal 296 14" xfId="13958"/>
    <cellStyle name="Normal 296 14 2" xfId="16314"/>
    <cellStyle name="Normal 296 14 2 2" xfId="23338"/>
    <cellStyle name="Normal 296 14 2 2 2" xfId="33374"/>
    <cellStyle name="Normal 296 14 2 3" xfId="29650"/>
    <cellStyle name="Normal 296 14 3" xfId="23062"/>
    <cellStyle name="Normal 296 14 3 2" xfId="33098"/>
    <cellStyle name="Normal 296 14 4" xfId="28019"/>
    <cellStyle name="Normal 296 15" xfId="15412"/>
    <cellStyle name="Normal 296 15 2" xfId="16315"/>
    <cellStyle name="Normal 296 15 2 2" xfId="23339"/>
    <cellStyle name="Normal 296 15 2 2 2" xfId="33375"/>
    <cellStyle name="Normal 296 15 2 3" xfId="29651"/>
    <cellStyle name="Normal 296 15 3" xfId="23217"/>
    <cellStyle name="Normal 296 15 3 2" xfId="33253"/>
    <cellStyle name="Normal 296 15 4" xfId="29473"/>
    <cellStyle name="Normal 296 16" xfId="15413"/>
    <cellStyle name="Normal 296 16 2" xfId="16316"/>
    <cellStyle name="Normal 296 16 2 2" xfId="23340"/>
    <cellStyle name="Normal 296 16 2 2 2" xfId="33376"/>
    <cellStyle name="Normal 296 16 2 3" xfId="29652"/>
    <cellStyle name="Normal 296 16 3" xfId="23218"/>
    <cellStyle name="Normal 296 16 3 2" xfId="33254"/>
    <cellStyle name="Normal 296 16 4" xfId="29474"/>
    <cellStyle name="Normal 296 17" xfId="15419"/>
    <cellStyle name="Normal 296 17 2" xfId="16317"/>
    <cellStyle name="Normal 296 17 2 2" xfId="23341"/>
    <cellStyle name="Normal 296 17 2 2 2" xfId="33377"/>
    <cellStyle name="Normal 296 17 2 3" xfId="29653"/>
    <cellStyle name="Normal 296 17 3" xfId="23224"/>
    <cellStyle name="Normal 296 17 3 2" xfId="33260"/>
    <cellStyle name="Normal 296 17 4" xfId="29480"/>
    <cellStyle name="Normal 296 18" xfId="15436"/>
    <cellStyle name="Normal 296 18 2" xfId="16318"/>
    <cellStyle name="Normal 296 18 2 2" xfId="23342"/>
    <cellStyle name="Normal 296 18 2 2 2" xfId="33378"/>
    <cellStyle name="Normal 296 18 2 3" xfId="29654"/>
    <cellStyle name="Normal 296 18 3" xfId="23229"/>
    <cellStyle name="Normal 296 18 3 2" xfId="33265"/>
    <cellStyle name="Normal 296 18 4" xfId="29497"/>
    <cellStyle name="Normal 296 19" xfId="15452"/>
    <cellStyle name="Normal 296 19 2" xfId="16319"/>
    <cellStyle name="Normal 296 19 2 2" xfId="23343"/>
    <cellStyle name="Normal 296 19 2 2 2" xfId="33379"/>
    <cellStyle name="Normal 296 19 2 3" xfId="29655"/>
    <cellStyle name="Normal 296 19 3" xfId="23237"/>
    <cellStyle name="Normal 296 19 3 2" xfId="33273"/>
    <cellStyle name="Normal 296 19 4" xfId="29513"/>
    <cellStyle name="Normal 296 2" xfId="9252"/>
    <cellStyle name="Normal 296 2 10" xfId="13812"/>
    <cellStyle name="Normal 296 2 10 2" xfId="16320"/>
    <cellStyle name="Normal 296 2 10 2 2" xfId="23344"/>
    <cellStyle name="Normal 296 2 10 2 2 2" xfId="33380"/>
    <cellStyle name="Normal 296 2 10 2 3" xfId="29656"/>
    <cellStyle name="Normal 296 2 10 3" xfId="22916"/>
    <cellStyle name="Normal 296 2 10 3 2" xfId="32952"/>
    <cellStyle name="Normal 296 2 10 4" xfId="27873"/>
    <cellStyle name="Normal 296 2 11" xfId="13962"/>
    <cellStyle name="Normal 296 2 11 2" xfId="16321"/>
    <cellStyle name="Normal 296 2 11 2 2" xfId="23345"/>
    <cellStyle name="Normal 296 2 11 2 2 2" xfId="33381"/>
    <cellStyle name="Normal 296 2 11 2 3" xfId="29657"/>
    <cellStyle name="Normal 296 2 11 3" xfId="23066"/>
    <cellStyle name="Normal 296 2 11 3 2" xfId="33102"/>
    <cellStyle name="Normal 296 2 11 4" xfId="28023"/>
    <cellStyle name="Normal 296 2 12" xfId="15408"/>
    <cellStyle name="Normal 296 2 12 2" xfId="16322"/>
    <cellStyle name="Normal 296 2 12 2 2" xfId="23346"/>
    <cellStyle name="Normal 296 2 12 2 2 2" xfId="33382"/>
    <cellStyle name="Normal 296 2 12 2 3" xfId="29658"/>
    <cellStyle name="Normal 296 2 12 3" xfId="23213"/>
    <cellStyle name="Normal 296 2 12 3 2" xfId="33249"/>
    <cellStyle name="Normal 296 2 12 4" xfId="29469"/>
    <cellStyle name="Normal 296 2 13" xfId="15416"/>
    <cellStyle name="Normal 296 2 13 2" xfId="16323"/>
    <cellStyle name="Normal 296 2 13 2 2" xfId="23347"/>
    <cellStyle name="Normal 296 2 13 2 2 2" xfId="33383"/>
    <cellStyle name="Normal 296 2 13 2 3" xfId="29659"/>
    <cellStyle name="Normal 296 2 13 3" xfId="23221"/>
    <cellStyle name="Normal 296 2 13 3 2" xfId="33257"/>
    <cellStyle name="Normal 296 2 13 4" xfId="29477"/>
    <cellStyle name="Normal 296 2 14" xfId="15434"/>
    <cellStyle name="Normal 296 2 14 2" xfId="16324"/>
    <cellStyle name="Normal 296 2 14 2 2" xfId="23348"/>
    <cellStyle name="Normal 296 2 14 2 2 2" xfId="33384"/>
    <cellStyle name="Normal 296 2 14 2 3" xfId="29660"/>
    <cellStyle name="Normal 296 2 14 3" xfId="23228"/>
    <cellStyle name="Normal 296 2 14 3 2" xfId="33264"/>
    <cellStyle name="Normal 296 2 14 4" xfId="29495"/>
    <cellStyle name="Normal 296 2 15" xfId="15455"/>
    <cellStyle name="Normal 296 2 15 2" xfId="16325"/>
    <cellStyle name="Normal 296 2 15 2 2" xfId="23349"/>
    <cellStyle name="Normal 296 2 15 2 2 2" xfId="33385"/>
    <cellStyle name="Normal 296 2 15 2 3" xfId="29661"/>
    <cellStyle name="Normal 296 2 15 3" xfId="23239"/>
    <cellStyle name="Normal 296 2 15 3 2" xfId="33275"/>
    <cellStyle name="Normal 296 2 15 4" xfId="29516"/>
    <cellStyle name="Normal 296 2 16" xfId="15464"/>
    <cellStyle name="Normal 296 2 16 2" xfId="16326"/>
    <cellStyle name="Normal 296 2 16 2 2" xfId="23350"/>
    <cellStyle name="Normal 296 2 16 2 2 2" xfId="33386"/>
    <cellStyle name="Normal 296 2 16 2 3" xfId="29662"/>
    <cellStyle name="Normal 296 2 16 3" xfId="23243"/>
    <cellStyle name="Normal 296 2 16 3 2" xfId="33279"/>
    <cellStyle name="Normal 296 2 16 4" xfId="29525"/>
    <cellStyle name="Normal 296 2 17" xfId="16327"/>
    <cellStyle name="Normal 296 2 17 2" xfId="23351"/>
    <cellStyle name="Normal 296 2 17 2 2" xfId="33387"/>
    <cellStyle name="Normal 296 2 17 3" xfId="29663"/>
    <cellStyle name="Normal 296 2 18" xfId="17789"/>
    <cellStyle name="Normal 296 2 18 2" xfId="23752"/>
    <cellStyle name="Normal 296 2 18 2 2" xfId="33788"/>
    <cellStyle name="Normal 296 2 18 3" xfId="30260"/>
    <cellStyle name="Normal 296 2 19" xfId="18286"/>
    <cellStyle name="Normal 296 2 19 2" xfId="23759"/>
    <cellStyle name="Normal 296 2 19 2 2" xfId="33795"/>
    <cellStyle name="Normal 296 2 19 3" xfId="30431"/>
    <cellStyle name="Normal 296 2 2" xfId="10662"/>
    <cellStyle name="Normal 296 2 2 10" xfId="22213"/>
    <cellStyle name="Normal 296 2 2 10 2" xfId="32250"/>
    <cellStyle name="Normal 296 2 2 11" xfId="26785"/>
    <cellStyle name="Normal 296 2 2 2" xfId="10730"/>
    <cellStyle name="Normal 296 2 2 2 2" xfId="13854"/>
    <cellStyle name="Normal 296 2 2 2 2 2" xfId="16328"/>
    <cellStyle name="Normal 296 2 2 2 2 2 2" xfId="23352"/>
    <cellStyle name="Normal 296 2 2 2 2 2 2 2" xfId="33388"/>
    <cellStyle name="Normal 296 2 2 2 2 2 3" xfId="29664"/>
    <cellStyle name="Normal 296 2 2 2 2 3" xfId="22958"/>
    <cellStyle name="Normal 296 2 2 2 2 3 2" xfId="32994"/>
    <cellStyle name="Normal 296 2 2 2 2 4" xfId="27915"/>
    <cellStyle name="Normal 296 2 2 2 3" xfId="15261"/>
    <cellStyle name="Normal 296 2 2 2 3 2" xfId="16329"/>
    <cellStyle name="Normal 296 2 2 2 3 2 2" xfId="23353"/>
    <cellStyle name="Normal 296 2 2 2 3 2 2 2" xfId="33389"/>
    <cellStyle name="Normal 296 2 2 2 3 2 3" xfId="29665"/>
    <cellStyle name="Normal 296 2 2 2 3 3" xfId="23108"/>
    <cellStyle name="Normal 296 2 2 2 3 3 2" xfId="33144"/>
    <cellStyle name="Normal 296 2 2 2 3 4" xfId="29322"/>
    <cellStyle name="Normal 296 2 2 2 4" xfId="16330"/>
    <cellStyle name="Normal 296 2 2 2 4 2" xfId="23354"/>
    <cellStyle name="Normal 296 2 2 2 4 2 2" xfId="33390"/>
    <cellStyle name="Normal 296 2 2 2 4 3" xfId="29666"/>
    <cellStyle name="Normal 296 2 2 2 5" xfId="18328"/>
    <cellStyle name="Normal 296 2 2 2 5 2" xfId="23777"/>
    <cellStyle name="Normal 296 2 2 2 5 2 2" xfId="33813"/>
    <cellStyle name="Normal 296 2 2 2 5 3" xfId="30456"/>
    <cellStyle name="Normal 296 2 2 2 6" xfId="13467"/>
    <cellStyle name="Normal 296 2 2 2 6 2" xfId="27708"/>
    <cellStyle name="Normal 296 2 2 2 7" xfId="22779"/>
    <cellStyle name="Normal 296 2 2 2 7 2" xfId="32815"/>
    <cellStyle name="Normal 296 2 2 2 8" xfId="26817"/>
    <cellStyle name="Normal 296 2 2 3" xfId="10793"/>
    <cellStyle name="Normal 296 2 2 3 2" xfId="13878"/>
    <cellStyle name="Normal 296 2 2 3 2 2" xfId="16331"/>
    <cellStyle name="Normal 296 2 2 3 2 2 2" xfId="23355"/>
    <cellStyle name="Normal 296 2 2 3 2 2 2 2" xfId="33391"/>
    <cellStyle name="Normal 296 2 2 3 2 2 3" xfId="29667"/>
    <cellStyle name="Normal 296 2 2 3 2 3" xfId="22982"/>
    <cellStyle name="Normal 296 2 2 3 2 3 2" xfId="33018"/>
    <cellStyle name="Normal 296 2 2 3 2 4" xfId="27939"/>
    <cellStyle name="Normal 296 2 2 3 3" xfId="15323"/>
    <cellStyle name="Normal 296 2 2 3 3 2" xfId="16332"/>
    <cellStyle name="Normal 296 2 2 3 3 2 2" xfId="23356"/>
    <cellStyle name="Normal 296 2 2 3 3 2 2 2" xfId="33392"/>
    <cellStyle name="Normal 296 2 2 3 3 2 3" xfId="29668"/>
    <cellStyle name="Normal 296 2 2 3 3 3" xfId="23132"/>
    <cellStyle name="Normal 296 2 2 3 3 3 2" xfId="33168"/>
    <cellStyle name="Normal 296 2 2 3 3 4" xfId="29384"/>
    <cellStyle name="Normal 296 2 2 3 4" xfId="16333"/>
    <cellStyle name="Normal 296 2 2 3 4 2" xfId="23357"/>
    <cellStyle name="Normal 296 2 2 3 4 2 2" xfId="33393"/>
    <cellStyle name="Normal 296 2 2 3 4 3" xfId="29669"/>
    <cellStyle name="Normal 296 2 2 3 5" xfId="13491"/>
    <cellStyle name="Normal 296 2 2 3 5 2" xfId="27732"/>
    <cellStyle name="Normal 296 2 2 3 6" xfId="22832"/>
    <cellStyle name="Normal 296 2 2 3 6 2" xfId="32868"/>
    <cellStyle name="Normal 296 2 2 3 7" xfId="26879"/>
    <cellStyle name="Normal 296 2 2 4" xfId="10821"/>
    <cellStyle name="Normal 296 2 2 4 2" xfId="13902"/>
    <cellStyle name="Normal 296 2 2 4 2 2" xfId="16334"/>
    <cellStyle name="Normal 296 2 2 4 2 2 2" xfId="23358"/>
    <cellStyle name="Normal 296 2 2 4 2 2 2 2" xfId="33394"/>
    <cellStyle name="Normal 296 2 2 4 2 2 3" xfId="29670"/>
    <cellStyle name="Normal 296 2 2 4 2 3" xfId="23006"/>
    <cellStyle name="Normal 296 2 2 4 2 3 2" xfId="33042"/>
    <cellStyle name="Normal 296 2 2 4 2 4" xfId="27963"/>
    <cellStyle name="Normal 296 2 2 4 3" xfId="15351"/>
    <cellStyle name="Normal 296 2 2 4 3 2" xfId="16335"/>
    <cellStyle name="Normal 296 2 2 4 3 2 2" xfId="23359"/>
    <cellStyle name="Normal 296 2 2 4 3 2 2 2" xfId="33395"/>
    <cellStyle name="Normal 296 2 2 4 3 2 3" xfId="29671"/>
    <cellStyle name="Normal 296 2 2 4 3 3" xfId="23156"/>
    <cellStyle name="Normal 296 2 2 4 3 3 2" xfId="33192"/>
    <cellStyle name="Normal 296 2 2 4 3 4" xfId="29412"/>
    <cellStyle name="Normal 296 2 2 4 4" xfId="16336"/>
    <cellStyle name="Normal 296 2 2 4 4 2" xfId="23360"/>
    <cellStyle name="Normal 296 2 2 4 4 2 2" xfId="33396"/>
    <cellStyle name="Normal 296 2 2 4 4 3" xfId="29672"/>
    <cellStyle name="Normal 296 2 2 4 5" xfId="13515"/>
    <cellStyle name="Normal 296 2 2 4 5 2" xfId="27756"/>
    <cellStyle name="Normal 296 2 2 4 6" xfId="22856"/>
    <cellStyle name="Normal 296 2 2 4 6 2" xfId="32892"/>
    <cellStyle name="Normal 296 2 2 4 7" xfId="26907"/>
    <cellStyle name="Normal 296 2 2 5" xfId="13830"/>
    <cellStyle name="Normal 296 2 2 5 2" xfId="16337"/>
    <cellStyle name="Normal 296 2 2 5 2 2" xfId="23361"/>
    <cellStyle name="Normal 296 2 2 5 2 2 2" xfId="33397"/>
    <cellStyle name="Normal 296 2 2 5 2 3" xfId="29673"/>
    <cellStyle name="Normal 296 2 2 5 3" xfId="22934"/>
    <cellStyle name="Normal 296 2 2 5 3 2" xfId="32970"/>
    <cellStyle name="Normal 296 2 2 5 4" xfId="27891"/>
    <cellStyle name="Normal 296 2 2 6" xfId="15229"/>
    <cellStyle name="Normal 296 2 2 6 2" xfId="16338"/>
    <cellStyle name="Normal 296 2 2 6 2 2" xfId="23362"/>
    <cellStyle name="Normal 296 2 2 6 2 2 2" xfId="33398"/>
    <cellStyle name="Normal 296 2 2 6 2 3" xfId="29674"/>
    <cellStyle name="Normal 296 2 2 6 3" xfId="23084"/>
    <cellStyle name="Normal 296 2 2 6 3 2" xfId="33120"/>
    <cellStyle name="Normal 296 2 2 6 4" xfId="29290"/>
    <cellStyle name="Normal 296 2 2 7" xfId="16339"/>
    <cellStyle name="Normal 296 2 2 7 2" xfId="23363"/>
    <cellStyle name="Normal 296 2 2 7 2 2" xfId="33399"/>
    <cellStyle name="Normal 296 2 2 7 3" xfId="29675"/>
    <cellStyle name="Normal 296 2 2 8" xfId="18300"/>
    <cellStyle name="Normal 296 2 2 8 2" xfId="23765"/>
    <cellStyle name="Normal 296 2 2 8 2 2" xfId="33801"/>
    <cellStyle name="Normal 296 2 2 8 3" xfId="30443"/>
    <cellStyle name="Normal 296 2 2 9" xfId="13443"/>
    <cellStyle name="Normal 296 2 2 9 2" xfId="27684"/>
    <cellStyle name="Normal 296 2 20" xfId="13425"/>
    <cellStyle name="Normal 296 2 20 2" xfId="24428"/>
    <cellStyle name="Normal 296 2 20 2 2" xfId="34464"/>
    <cellStyle name="Normal 296 2 20 3" xfId="27666"/>
    <cellStyle name="Normal 296 2 21" xfId="21026"/>
    <cellStyle name="Normal 296 2 21 2" xfId="31073"/>
    <cellStyle name="Normal 296 2 22" xfId="25514"/>
    <cellStyle name="Normal 296 2 3" xfId="10668"/>
    <cellStyle name="Normal 296 2 3 10" xfId="22773"/>
    <cellStyle name="Normal 296 2 3 10 2" xfId="32809"/>
    <cellStyle name="Normal 296 2 3 11" xfId="26791"/>
    <cellStyle name="Normal 296 2 3 2" xfId="10736"/>
    <cellStyle name="Normal 296 2 3 2 2" xfId="13860"/>
    <cellStyle name="Normal 296 2 3 2 2 2" xfId="16340"/>
    <cellStyle name="Normal 296 2 3 2 2 2 2" xfId="23364"/>
    <cellStyle name="Normal 296 2 3 2 2 2 2 2" xfId="33400"/>
    <cellStyle name="Normal 296 2 3 2 2 2 3" xfId="29676"/>
    <cellStyle name="Normal 296 2 3 2 2 3" xfId="22964"/>
    <cellStyle name="Normal 296 2 3 2 2 3 2" xfId="33000"/>
    <cellStyle name="Normal 296 2 3 2 2 4" xfId="27921"/>
    <cellStyle name="Normal 296 2 3 2 3" xfId="15267"/>
    <cellStyle name="Normal 296 2 3 2 3 2" xfId="16341"/>
    <cellStyle name="Normal 296 2 3 2 3 2 2" xfId="23365"/>
    <cellStyle name="Normal 296 2 3 2 3 2 2 2" xfId="33401"/>
    <cellStyle name="Normal 296 2 3 2 3 2 3" xfId="29677"/>
    <cellStyle name="Normal 296 2 3 2 3 3" xfId="23114"/>
    <cellStyle name="Normal 296 2 3 2 3 3 2" xfId="33150"/>
    <cellStyle name="Normal 296 2 3 2 3 4" xfId="29328"/>
    <cellStyle name="Normal 296 2 3 2 4" xfId="16342"/>
    <cellStyle name="Normal 296 2 3 2 4 2" xfId="23366"/>
    <cellStyle name="Normal 296 2 3 2 4 2 2" xfId="33402"/>
    <cellStyle name="Normal 296 2 3 2 4 3" xfId="29678"/>
    <cellStyle name="Normal 296 2 3 2 5" xfId="13473"/>
    <cellStyle name="Normal 296 2 3 2 5 2" xfId="27714"/>
    <cellStyle name="Normal 296 2 3 2 6" xfId="22814"/>
    <cellStyle name="Normal 296 2 3 2 6 2" xfId="32850"/>
    <cellStyle name="Normal 296 2 3 2 7" xfId="26823"/>
    <cellStyle name="Normal 296 2 3 3" xfId="10799"/>
    <cellStyle name="Normal 296 2 3 3 2" xfId="13884"/>
    <cellStyle name="Normal 296 2 3 3 2 2" xfId="16343"/>
    <cellStyle name="Normal 296 2 3 3 2 2 2" xfId="23367"/>
    <cellStyle name="Normal 296 2 3 3 2 2 2 2" xfId="33403"/>
    <cellStyle name="Normal 296 2 3 3 2 2 3" xfId="29679"/>
    <cellStyle name="Normal 296 2 3 3 2 3" xfId="22988"/>
    <cellStyle name="Normal 296 2 3 3 2 3 2" xfId="33024"/>
    <cellStyle name="Normal 296 2 3 3 2 4" xfId="27945"/>
    <cellStyle name="Normal 296 2 3 3 3" xfId="15329"/>
    <cellStyle name="Normal 296 2 3 3 3 2" xfId="16344"/>
    <cellStyle name="Normal 296 2 3 3 3 2 2" xfId="23368"/>
    <cellStyle name="Normal 296 2 3 3 3 2 2 2" xfId="33404"/>
    <cellStyle name="Normal 296 2 3 3 3 2 3" xfId="29680"/>
    <cellStyle name="Normal 296 2 3 3 3 3" xfId="23138"/>
    <cellStyle name="Normal 296 2 3 3 3 3 2" xfId="33174"/>
    <cellStyle name="Normal 296 2 3 3 3 4" xfId="29390"/>
    <cellStyle name="Normal 296 2 3 3 4" xfId="16345"/>
    <cellStyle name="Normal 296 2 3 3 4 2" xfId="23369"/>
    <cellStyle name="Normal 296 2 3 3 4 2 2" xfId="33405"/>
    <cellStyle name="Normal 296 2 3 3 4 3" xfId="29681"/>
    <cellStyle name="Normal 296 2 3 3 5" xfId="13497"/>
    <cellStyle name="Normal 296 2 3 3 5 2" xfId="27738"/>
    <cellStyle name="Normal 296 2 3 3 6" xfId="22838"/>
    <cellStyle name="Normal 296 2 3 3 6 2" xfId="32874"/>
    <cellStyle name="Normal 296 2 3 3 7" xfId="26885"/>
    <cellStyle name="Normal 296 2 3 4" xfId="10827"/>
    <cellStyle name="Normal 296 2 3 4 2" xfId="13908"/>
    <cellStyle name="Normal 296 2 3 4 2 2" xfId="16346"/>
    <cellStyle name="Normal 296 2 3 4 2 2 2" xfId="23370"/>
    <cellStyle name="Normal 296 2 3 4 2 2 2 2" xfId="33406"/>
    <cellStyle name="Normal 296 2 3 4 2 2 3" xfId="29682"/>
    <cellStyle name="Normal 296 2 3 4 2 3" xfId="23012"/>
    <cellStyle name="Normal 296 2 3 4 2 3 2" xfId="33048"/>
    <cellStyle name="Normal 296 2 3 4 2 4" xfId="27969"/>
    <cellStyle name="Normal 296 2 3 4 3" xfId="15357"/>
    <cellStyle name="Normal 296 2 3 4 3 2" xfId="16347"/>
    <cellStyle name="Normal 296 2 3 4 3 2 2" xfId="23371"/>
    <cellStyle name="Normal 296 2 3 4 3 2 2 2" xfId="33407"/>
    <cellStyle name="Normal 296 2 3 4 3 2 3" xfId="29683"/>
    <cellStyle name="Normal 296 2 3 4 3 3" xfId="23162"/>
    <cellStyle name="Normal 296 2 3 4 3 3 2" xfId="33198"/>
    <cellStyle name="Normal 296 2 3 4 3 4" xfId="29418"/>
    <cellStyle name="Normal 296 2 3 4 4" xfId="16348"/>
    <cellStyle name="Normal 296 2 3 4 4 2" xfId="23372"/>
    <cellStyle name="Normal 296 2 3 4 4 2 2" xfId="33408"/>
    <cellStyle name="Normal 296 2 3 4 4 3" xfId="29684"/>
    <cellStyle name="Normal 296 2 3 4 5" xfId="13521"/>
    <cellStyle name="Normal 296 2 3 4 5 2" xfId="27762"/>
    <cellStyle name="Normal 296 2 3 4 6" xfId="22862"/>
    <cellStyle name="Normal 296 2 3 4 6 2" xfId="32898"/>
    <cellStyle name="Normal 296 2 3 4 7" xfId="26913"/>
    <cellStyle name="Normal 296 2 3 5" xfId="13836"/>
    <cellStyle name="Normal 296 2 3 5 2" xfId="16349"/>
    <cellStyle name="Normal 296 2 3 5 2 2" xfId="23373"/>
    <cellStyle name="Normal 296 2 3 5 2 2 2" xfId="33409"/>
    <cellStyle name="Normal 296 2 3 5 2 3" xfId="29685"/>
    <cellStyle name="Normal 296 2 3 5 3" xfId="22940"/>
    <cellStyle name="Normal 296 2 3 5 3 2" xfId="32976"/>
    <cellStyle name="Normal 296 2 3 5 4" xfId="27897"/>
    <cellStyle name="Normal 296 2 3 6" xfId="15235"/>
    <cellStyle name="Normal 296 2 3 6 2" xfId="16350"/>
    <cellStyle name="Normal 296 2 3 6 2 2" xfId="23374"/>
    <cellStyle name="Normal 296 2 3 6 2 2 2" xfId="33410"/>
    <cellStyle name="Normal 296 2 3 6 2 3" xfId="29686"/>
    <cellStyle name="Normal 296 2 3 6 3" xfId="23090"/>
    <cellStyle name="Normal 296 2 3 6 3 2" xfId="33126"/>
    <cellStyle name="Normal 296 2 3 6 4" xfId="29296"/>
    <cellStyle name="Normal 296 2 3 7" xfId="16351"/>
    <cellStyle name="Normal 296 2 3 7 2" xfId="23375"/>
    <cellStyle name="Normal 296 2 3 7 2 2" xfId="33411"/>
    <cellStyle name="Normal 296 2 3 7 3" xfId="29687"/>
    <cellStyle name="Normal 296 2 3 8" xfId="18322"/>
    <cellStyle name="Normal 296 2 3 8 2" xfId="23771"/>
    <cellStyle name="Normal 296 2 3 8 2 2" xfId="33807"/>
    <cellStyle name="Normal 296 2 3 8 3" xfId="30450"/>
    <cellStyle name="Normal 296 2 3 9" xfId="13449"/>
    <cellStyle name="Normal 296 2 3 9 2" xfId="27690"/>
    <cellStyle name="Normal 296 2 4" xfId="10113"/>
    <cellStyle name="Normal 296 2 4 2" xfId="13822"/>
    <cellStyle name="Normal 296 2 4 2 2" xfId="16352"/>
    <cellStyle name="Normal 296 2 4 2 2 2" xfId="23376"/>
    <cellStyle name="Normal 296 2 4 2 2 2 2" xfId="33412"/>
    <cellStyle name="Normal 296 2 4 2 2 3" xfId="29688"/>
    <cellStyle name="Normal 296 2 4 2 3" xfId="22926"/>
    <cellStyle name="Normal 296 2 4 2 3 2" xfId="32962"/>
    <cellStyle name="Normal 296 2 4 2 4" xfId="27883"/>
    <cellStyle name="Normal 296 2 4 3" xfId="14681"/>
    <cellStyle name="Normal 296 2 4 3 2" xfId="16353"/>
    <cellStyle name="Normal 296 2 4 3 2 2" xfId="23377"/>
    <cellStyle name="Normal 296 2 4 3 2 2 2" xfId="33413"/>
    <cellStyle name="Normal 296 2 4 3 2 3" xfId="29689"/>
    <cellStyle name="Normal 296 2 4 3 3" xfId="23076"/>
    <cellStyle name="Normal 296 2 4 3 3 2" xfId="33112"/>
    <cellStyle name="Normal 296 2 4 3 4" xfId="28742"/>
    <cellStyle name="Normal 296 2 4 4" xfId="16354"/>
    <cellStyle name="Normal 296 2 4 4 2" xfId="23378"/>
    <cellStyle name="Normal 296 2 4 4 2 2" xfId="33414"/>
    <cellStyle name="Normal 296 2 4 4 3" xfId="29690"/>
    <cellStyle name="Normal 296 2 4 5" xfId="13435"/>
    <cellStyle name="Normal 296 2 4 5 2" xfId="27676"/>
    <cellStyle name="Normal 296 2 4 6" xfId="22791"/>
    <cellStyle name="Normal 296 2 4 6 2" xfId="32827"/>
    <cellStyle name="Normal 296 2 4 7" xfId="26237"/>
    <cellStyle name="Normal 296 2 5" xfId="10716"/>
    <cellStyle name="Normal 296 2 5 2" xfId="13846"/>
    <cellStyle name="Normal 296 2 5 2 2" xfId="16355"/>
    <cellStyle name="Normal 296 2 5 2 2 2" xfId="23379"/>
    <cellStyle name="Normal 296 2 5 2 2 2 2" xfId="33415"/>
    <cellStyle name="Normal 296 2 5 2 2 3" xfId="29691"/>
    <cellStyle name="Normal 296 2 5 2 3" xfId="22950"/>
    <cellStyle name="Normal 296 2 5 2 3 2" xfId="32986"/>
    <cellStyle name="Normal 296 2 5 2 4" xfId="27907"/>
    <cellStyle name="Normal 296 2 5 3" xfId="15251"/>
    <cellStyle name="Normal 296 2 5 3 2" xfId="16356"/>
    <cellStyle name="Normal 296 2 5 3 2 2" xfId="23380"/>
    <cellStyle name="Normal 296 2 5 3 2 2 2" xfId="33416"/>
    <cellStyle name="Normal 296 2 5 3 2 3" xfId="29692"/>
    <cellStyle name="Normal 296 2 5 3 3" xfId="23100"/>
    <cellStyle name="Normal 296 2 5 3 3 2" xfId="33136"/>
    <cellStyle name="Normal 296 2 5 3 4" xfId="29312"/>
    <cellStyle name="Normal 296 2 5 4" xfId="16357"/>
    <cellStyle name="Normal 296 2 5 4 2" xfId="23381"/>
    <cellStyle name="Normal 296 2 5 4 2 2" xfId="33417"/>
    <cellStyle name="Normal 296 2 5 4 3" xfId="29693"/>
    <cellStyle name="Normal 296 2 5 5" xfId="13459"/>
    <cellStyle name="Normal 296 2 5 5 2" xfId="27700"/>
    <cellStyle name="Normal 296 2 5 6" xfId="22803"/>
    <cellStyle name="Normal 296 2 5 6 2" xfId="32839"/>
    <cellStyle name="Normal 296 2 5 7" xfId="26807"/>
    <cellStyle name="Normal 296 2 6" xfId="10784"/>
    <cellStyle name="Normal 296 2 6 2" xfId="13870"/>
    <cellStyle name="Normal 296 2 6 2 2" xfId="16358"/>
    <cellStyle name="Normal 296 2 6 2 2 2" xfId="23382"/>
    <cellStyle name="Normal 296 2 6 2 2 2 2" xfId="33418"/>
    <cellStyle name="Normal 296 2 6 2 2 3" xfId="29694"/>
    <cellStyle name="Normal 296 2 6 2 3" xfId="22974"/>
    <cellStyle name="Normal 296 2 6 2 3 2" xfId="33010"/>
    <cellStyle name="Normal 296 2 6 2 4" xfId="27931"/>
    <cellStyle name="Normal 296 2 6 3" xfId="15314"/>
    <cellStyle name="Normal 296 2 6 3 2" xfId="16359"/>
    <cellStyle name="Normal 296 2 6 3 2 2" xfId="23383"/>
    <cellStyle name="Normal 296 2 6 3 2 2 2" xfId="33419"/>
    <cellStyle name="Normal 296 2 6 3 2 3" xfId="29695"/>
    <cellStyle name="Normal 296 2 6 3 3" xfId="23124"/>
    <cellStyle name="Normal 296 2 6 3 3 2" xfId="33160"/>
    <cellStyle name="Normal 296 2 6 3 4" xfId="29375"/>
    <cellStyle name="Normal 296 2 6 4" xfId="16360"/>
    <cellStyle name="Normal 296 2 6 4 2" xfId="23384"/>
    <cellStyle name="Normal 296 2 6 4 2 2" xfId="33420"/>
    <cellStyle name="Normal 296 2 6 4 3" xfId="29696"/>
    <cellStyle name="Normal 296 2 6 5" xfId="13483"/>
    <cellStyle name="Normal 296 2 6 5 2" xfId="27724"/>
    <cellStyle name="Normal 296 2 6 6" xfId="22824"/>
    <cellStyle name="Normal 296 2 6 6 2" xfId="32860"/>
    <cellStyle name="Normal 296 2 6 7" xfId="26870"/>
    <cellStyle name="Normal 296 2 7" xfId="10813"/>
    <cellStyle name="Normal 296 2 7 2" xfId="13894"/>
    <cellStyle name="Normal 296 2 7 2 2" xfId="16361"/>
    <cellStyle name="Normal 296 2 7 2 2 2" xfId="23385"/>
    <cellStyle name="Normal 296 2 7 2 2 2 2" xfId="33421"/>
    <cellStyle name="Normal 296 2 7 2 2 3" xfId="29697"/>
    <cellStyle name="Normal 296 2 7 2 3" xfId="22998"/>
    <cellStyle name="Normal 296 2 7 2 3 2" xfId="33034"/>
    <cellStyle name="Normal 296 2 7 2 4" xfId="27955"/>
    <cellStyle name="Normal 296 2 7 3" xfId="15343"/>
    <cellStyle name="Normal 296 2 7 3 2" xfId="16362"/>
    <cellStyle name="Normal 296 2 7 3 2 2" xfId="23386"/>
    <cellStyle name="Normal 296 2 7 3 2 2 2" xfId="33422"/>
    <cellStyle name="Normal 296 2 7 3 2 3" xfId="29698"/>
    <cellStyle name="Normal 296 2 7 3 3" xfId="23148"/>
    <cellStyle name="Normal 296 2 7 3 3 2" xfId="33184"/>
    <cellStyle name="Normal 296 2 7 3 4" xfId="29404"/>
    <cellStyle name="Normal 296 2 7 4" xfId="16363"/>
    <cellStyle name="Normal 296 2 7 4 2" xfId="23387"/>
    <cellStyle name="Normal 296 2 7 4 2 2" xfId="33423"/>
    <cellStyle name="Normal 296 2 7 4 3" xfId="29699"/>
    <cellStyle name="Normal 296 2 7 5" xfId="13507"/>
    <cellStyle name="Normal 296 2 7 5 2" xfId="27748"/>
    <cellStyle name="Normal 296 2 7 6" xfId="22848"/>
    <cellStyle name="Normal 296 2 7 6 2" xfId="32884"/>
    <cellStyle name="Normal 296 2 7 7" xfId="26899"/>
    <cellStyle name="Normal 296 2 8" xfId="10897"/>
    <cellStyle name="Normal 296 2 8 2" xfId="13913"/>
    <cellStyle name="Normal 296 2 8 2 2" xfId="16364"/>
    <cellStyle name="Normal 296 2 8 2 2 2" xfId="23388"/>
    <cellStyle name="Normal 296 2 8 2 2 2 2" xfId="33424"/>
    <cellStyle name="Normal 296 2 8 2 2 3" xfId="29700"/>
    <cellStyle name="Normal 296 2 8 2 3" xfId="23017"/>
    <cellStyle name="Normal 296 2 8 2 3 2" xfId="33053"/>
    <cellStyle name="Normal 296 2 8 2 4" xfId="27974"/>
    <cellStyle name="Normal 296 2 8 3" xfId="15362"/>
    <cellStyle name="Normal 296 2 8 3 2" xfId="16365"/>
    <cellStyle name="Normal 296 2 8 3 2 2" xfId="23389"/>
    <cellStyle name="Normal 296 2 8 3 2 2 2" xfId="33425"/>
    <cellStyle name="Normal 296 2 8 3 2 3" xfId="29701"/>
    <cellStyle name="Normal 296 2 8 3 3" xfId="23167"/>
    <cellStyle name="Normal 296 2 8 3 3 2" xfId="33203"/>
    <cellStyle name="Normal 296 2 8 3 4" xfId="29423"/>
    <cellStyle name="Normal 296 2 8 4" xfId="16366"/>
    <cellStyle name="Normal 296 2 8 4 2" xfId="23390"/>
    <cellStyle name="Normal 296 2 8 4 2 2" xfId="33426"/>
    <cellStyle name="Normal 296 2 8 4 3" xfId="29702"/>
    <cellStyle name="Normal 296 2 8 5" xfId="13578"/>
    <cellStyle name="Normal 296 2 8 5 2" xfId="27819"/>
    <cellStyle name="Normal 296 2 8 6" xfId="22867"/>
    <cellStyle name="Normal 296 2 8 6 2" xfId="32903"/>
    <cellStyle name="Normal 296 2 8 7" xfId="26968"/>
    <cellStyle name="Normal 296 2 9" xfId="13793"/>
    <cellStyle name="Normal 296 2 9 2" xfId="13956"/>
    <cellStyle name="Normal 296 2 9 2 2" xfId="16367"/>
    <cellStyle name="Normal 296 2 9 2 2 2" xfId="23391"/>
    <cellStyle name="Normal 296 2 9 2 2 2 2" xfId="33427"/>
    <cellStyle name="Normal 296 2 9 2 2 3" xfId="29703"/>
    <cellStyle name="Normal 296 2 9 2 3" xfId="23060"/>
    <cellStyle name="Normal 296 2 9 2 3 2" xfId="33096"/>
    <cellStyle name="Normal 296 2 9 2 4" xfId="28017"/>
    <cellStyle name="Normal 296 2 9 3" xfId="15405"/>
    <cellStyle name="Normal 296 2 9 3 2" xfId="16368"/>
    <cellStyle name="Normal 296 2 9 3 2 2" xfId="23392"/>
    <cellStyle name="Normal 296 2 9 3 2 2 2" xfId="33428"/>
    <cellStyle name="Normal 296 2 9 3 2 3" xfId="29704"/>
    <cellStyle name="Normal 296 2 9 3 3" xfId="23210"/>
    <cellStyle name="Normal 296 2 9 3 3 2" xfId="33246"/>
    <cellStyle name="Normal 296 2 9 3 4" xfId="29466"/>
    <cellStyle name="Normal 296 2 9 4" xfId="16369"/>
    <cellStyle name="Normal 296 2 9 4 2" xfId="23393"/>
    <cellStyle name="Normal 296 2 9 4 2 2" xfId="33429"/>
    <cellStyle name="Normal 296 2 9 4 3" xfId="29705"/>
    <cellStyle name="Normal 296 2 9 5" xfId="22910"/>
    <cellStyle name="Normal 296 2 9 5 2" xfId="32946"/>
    <cellStyle name="Normal 296 2 9 6" xfId="27867"/>
    <cellStyle name="Normal 296 20" xfId="15466"/>
    <cellStyle name="Normal 296 20 2" xfId="16370"/>
    <cellStyle name="Normal 296 20 2 2" xfId="23394"/>
    <cellStyle name="Normal 296 20 2 2 2" xfId="33430"/>
    <cellStyle name="Normal 296 20 2 3" xfId="29706"/>
    <cellStyle name="Normal 296 20 3" xfId="23245"/>
    <cellStyle name="Normal 296 20 3 2" xfId="33281"/>
    <cellStyle name="Normal 296 20 4" xfId="29527"/>
    <cellStyle name="Normal 296 21" xfId="16371"/>
    <cellStyle name="Normal 296 21 2" xfId="23395"/>
    <cellStyle name="Normal 296 21 2 2" xfId="33431"/>
    <cellStyle name="Normal 296 21 3" xfId="29707"/>
    <cellStyle name="Normal 296 22" xfId="17763"/>
    <cellStyle name="Normal 296 22 2" xfId="23750"/>
    <cellStyle name="Normal 296 22 2 2" xfId="33786"/>
    <cellStyle name="Normal 296 22 3" xfId="30254"/>
    <cellStyle name="Normal 296 23" xfId="18257"/>
    <cellStyle name="Normal 296 23 2" xfId="23756"/>
    <cellStyle name="Normal 296 23 2 2" xfId="33792"/>
    <cellStyle name="Normal 296 23 3" xfId="30427"/>
    <cellStyle name="Normal 296 24" xfId="13356"/>
    <cellStyle name="Normal 296 24 2" xfId="22782"/>
    <cellStyle name="Normal 296 24 2 2" xfId="32818"/>
    <cellStyle name="Normal 296 24 3" xfId="27657"/>
    <cellStyle name="Normal 296 25" xfId="10926"/>
    <cellStyle name="Normal 296 25 2" xfId="23828"/>
    <cellStyle name="Normal 296 25 2 2" xfId="33864"/>
    <cellStyle name="Normal 296 25 3" xfId="26987"/>
    <cellStyle name="Normal 296 26" xfId="20985"/>
    <cellStyle name="Normal 296 26 2" xfId="31038"/>
    <cellStyle name="Normal 296 27" xfId="25486"/>
    <cellStyle name="Normal 296 3" xfId="10051"/>
    <cellStyle name="Normal 296 3 10" xfId="21596"/>
    <cellStyle name="Normal 296 3 10 2" xfId="31637"/>
    <cellStyle name="Normal 296 3 11" xfId="26191"/>
    <cellStyle name="Normal 296 3 2" xfId="10713"/>
    <cellStyle name="Normal 296 3 2 2" xfId="13844"/>
    <cellStyle name="Normal 296 3 2 2 2" xfId="16372"/>
    <cellStyle name="Normal 296 3 2 2 2 2" xfId="23396"/>
    <cellStyle name="Normal 296 3 2 2 2 2 2" xfId="33432"/>
    <cellStyle name="Normal 296 3 2 2 2 3" xfId="29708"/>
    <cellStyle name="Normal 296 3 2 2 3" xfId="22948"/>
    <cellStyle name="Normal 296 3 2 2 3 2" xfId="32984"/>
    <cellStyle name="Normal 296 3 2 2 4" xfId="27905"/>
    <cellStyle name="Normal 296 3 2 3" xfId="15249"/>
    <cellStyle name="Normal 296 3 2 3 2" xfId="16373"/>
    <cellStyle name="Normal 296 3 2 3 2 2" xfId="23397"/>
    <cellStyle name="Normal 296 3 2 3 2 2 2" xfId="33433"/>
    <cellStyle name="Normal 296 3 2 3 2 3" xfId="29709"/>
    <cellStyle name="Normal 296 3 2 3 3" xfId="23098"/>
    <cellStyle name="Normal 296 3 2 3 3 2" xfId="33134"/>
    <cellStyle name="Normal 296 3 2 3 4" xfId="29310"/>
    <cellStyle name="Normal 296 3 2 4" xfId="16374"/>
    <cellStyle name="Normal 296 3 2 4 2" xfId="23398"/>
    <cellStyle name="Normal 296 3 2 4 2 2" xfId="33434"/>
    <cellStyle name="Normal 296 3 2 4 3" xfId="29710"/>
    <cellStyle name="Normal 296 3 2 5" xfId="18325"/>
    <cellStyle name="Normal 296 3 2 5 2" xfId="23774"/>
    <cellStyle name="Normal 296 3 2 5 2 2" xfId="33810"/>
    <cellStyle name="Normal 296 3 2 5 3" xfId="30453"/>
    <cellStyle name="Normal 296 3 2 6" xfId="13457"/>
    <cellStyle name="Normal 296 3 2 6 2" xfId="27698"/>
    <cellStyle name="Normal 296 3 2 7" xfId="22776"/>
    <cellStyle name="Normal 296 3 2 7 2" xfId="32812"/>
    <cellStyle name="Normal 296 3 2 8" xfId="26805"/>
    <cellStyle name="Normal 296 3 3" xfId="10782"/>
    <cellStyle name="Normal 296 3 3 2" xfId="13868"/>
    <cellStyle name="Normal 296 3 3 2 2" xfId="16375"/>
    <cellStyle name="Normal 296 3 3 2 2 2" xfId="23399"/>
    <cellStyle name="Normal 296 3 3 2 2 2 2" xfId="33435"/>
    <cellStyle name="Normal 296 3 3 2 2 3" xfId="29711"/>
    <cellStyle name="Normal 296 3 3 2 3" xfId="22972"/>
    <cellStyle name="Normal 296 3 3 2 3 2" xfId="33008"/>
    <cellStyle name="Normal 296 3 3 2 4" xfId="27929"/>
    <cellStyle name="Normal 296 3 3 3" xfId="15312"/>
    <cellStyle name="Normal 296 3 3 3 2" xfId="16376"/>
    <cellStyle name="Normal 296 3 3 3 2 2" xfId="23400"/>
    <cellStyle name="Normal 296 3 3 3 2 2 2" xfId="33436"/>
    <cellStyle name="Normal 296 3 3 3 2 3" xfId="29712"/>
    <cellStyle name="Normal 296 3 3 3 3" xfId="23122"/>
    <cellStyle name="Normal 296 3 3 3 3 2" xfId="33158"/>
    <cellStyle name="Normal 296 3 3 3 4" xfId="29373"/>
    <cellStyle name="Normal 296 3 3 4" xfId="16377"/>
    <cellStyle name="Normal 296 3 3 4 2" xfId="23401"/>
    <cellStyle name="Normal 296 3 3 4 2 2" xfId="33437"/>
    <cellStyle name="Normal 296 3 3 4 3" xfId="29713"/>
    <cellStyle name="Normal 296 3 3 5" xfId="13481"/>
    <cellStyle name="Normal 296 3 3 5 2" xfId="27722"/>
    <cellStyle name="Normal 296 3 3 6" xfId="22822"/>
    <cellStyle name="Normal 296 3 3 6 2" xfId="32858"/>
    <cellStyle name="Normal 296 3 3 7" xfId="26868"/>
    <cellStyle name="Normal 296 3 4" xfId="10811"/>
    <cellStyle name="Normal 296 3 4 2" xfId="13892"/>
    <cellStyle name="Normal 296 3 4 2 2" xfId="16378"/>
    <cellStyle name="Normal 296 3 4 2 2 2" xfId="23402"/>
    <cellStyle name="Normal 296 3 4 2 2 2 2" xfId="33438"/>
    <cellStyle name="Normal 296 3 4 2 2 3" xfId="29714"/>
    <cellStyle name="Normal 296 3 4 2 3" xfId="22996"/>
    <cellStyle name="Normal 296 3 4 2 3 2" xfId="33032"/>
    <cellStyle name="Normal 296 3 4 2 4" xfId="27953"/>
    <cellStyle name="Normal 296 3 4 3" xfId="15341"/>
    <cellStyle name="Normal 296 3 4 3 2" xfId="16379"/>
    <cellStyle name="Normal 296 3 4 3 2 2" xfId="23403"/>
    <cellStyle name="Normal 296 3 4 3 2 2 2" xfId="33439"/>
    <cellStyle name="Normal 296 3 4 3 2 3" xfId="29715"/>
    <cellStyle name="Normal 296 3 4 3 3" xfId="23146"/>
    <cellStyle name="Normal 296 3 4 3 3 2" xfId="33182"/>
    <cellStyle name="Normal 296 3 4 3 4" xfId="29402"/>
    <cellStyle name="Normal 296 3 4 4" xfId="16380"/>
    <cellStyle name="Normal 296 3 4 4 2" xfId="23404"/>
    <cellStyle name="Normal 296 3 4 4 2 2" xfId="33440"/>
    <cellStyle name="Normal 296 3 4 4 3" xfId="29716"/>
    <cellStyle name="Normal 296 3 4 5" xfId="13505"/>
    <cellStyle name="Normal 296 3 4 5 2" xfId="27746"/>
    <cellStyle name="Normal 296 3 4 6" xfId="22846"/>
    <cellStyle name="Normal 296 3 4 6 2" xfId="32882"/>
    <cellStyle name="Normal 296 3 4 7" xfId="26897"/>
    <cellStyle name="Normal 296 3 5" xfId="13820"/>
    <cellStyle name="Normal 296 3 5 2" xfId="16381"/>
    <cellStyle name="Normal 296 3 5 2 2" xfId="23405"/>
    <cellStyle name="Normal 296 3 5 2 2 2" xfId="33441"/>
    <cellStyle name="Normal 296 3 5 2 3" xfId="29717"/>
    <cellStyle name="Normal 296 3 5 3" xfId="22924"/>
    <cellStyle name="Normal 296 3 5 3 2" xfId="32960"/>
    <cellStyle name="Normal 296 3 5 4" xfId="27881"/>
    <cellStyle name="Normal 296 3 6" xfId="14635"/>
    <cellStyle name="Normal 296 3 6 2" xfId="16382"/>
    <cellStyle name="Normal 296 3 6 2 2" xfId="23406"/>
    <cellStyle name="Normal 296 3 6 2 2 2" xfId="33442"/>
    <cellStyle name="Normal 296 3 6 2 3" xfId="29718"/>
    <cellStyle name="Normal 296 3 6 3" xfId="23074"/>
    <cellStyle name="Normal 296 3 6 3 2" xfId="33110"/>
    <cellStyle name="Normal 296 3 6 4" xfId="28696"/>
    <cellStyle name="Normal 296 3 7" xfId="16383"/>
    <cellStyle name="Normal 296 3 7 2" xfId="23407"/>
    <cellStyle name="Normal 296 3 7 2 2" xfId="33443"/>
    <cellStyle name="Normal 296 3 7 3" xfId="29719"/>
    <cellStyle name="Normal 296 3 8" xfId="18293"/>
    <cellStyle name="Normal 296 3 8 2" xfId="23762"/>
    <cellStyle name="Normal 296 3 8 2 2" xfId="33798"/>
    <cellStyle name="Normal 296 3 8 3" xfId="30436"/>
    <cellStyle name="Normal 296 3 9" xfId="13433"/>
    <cellStyle name="Normal 296 3 9 2" xfId="24401"/>
    <cellStyle name="Normal 296 3 9 2 2" xfId="34437"/>
    <cellStyle name="Normal 296 3 9 3" xfId="27674"/>
    <cellStyle name="Normal 296 4" xfId="10657"/>
    <cellStyle name="Normal 296 4 10" xfId="22770"/>
    <cellStyle name="Normal 296 4 10 2" xfId="32806"/>
    <cellStyle name="Normal 296 4 11" xfId="26780"/>
    <cellStyle name="Normal 296 4 2" xfId="10725"/>
    <cellStyle name="Normal 296 4 2 2" xfId="13849"/>
    <cellStyle name="Normal 296 4 2 2 2" xfId="16384"/>
    <cellStyle name="Normal 296 4 2 2 2 2" xfId="23408"/>
    <cellStyle name="Normal 296 4 2 2 2 2 2" xfId="33444"/>
    <cellStyle name="Normal 296 4 2 2 2 3" xfId="29720"/>
    <cellStyle name="Normal 296 4 2 2 3" xfId="22953"/>
    <cellStyle name="Normal 296 4 2 2 3 2" xfId="32989"/>
    <cellStyle name="Normal 296 4 2 2 4" xfId="27910"/>
    <cellStyle name="Normal 296 4 2 3" xfId="15256"/>
    <cellStyle name="Normal 296 4 2 3 2" xfId="16385"/>
    <cellStyle name="Normal 296 4 2 3 2 2" xfId="23409"/>
    <cellStyle name="Normal 296 4 2 3 2 2 2" xfId="33445"/>
    <cellStyle name="Normal 296 4 2 3 2 3" xfId="29721"/>
    <cellStyle name="Normal 296 4 2 3 3" xfId="23103"/>
    <cellStyle name="Normal 296 4 2 3 3 2" xfId="33139"/>
    <cellStyle name="Normal 296 4 2 3 4" xfId="29317"/>
    <cellStyle name="Normal 296 4 2 4" xfId="16386"/>
    <cellStyle name="Normal 296 4 2 4 2" xfId="23410"/>
    <cellStyle name="Normal 296 4 2 4 2 2" xfId="33446"/>
    <cellStyle name="Normal 296 4 2 4 3" xfId="29722"/>
    <cellStyle name="Normal 296 4 2 5" xfId="13462"/>
    <cellStyle name="Normal 296 4 2 5 2" xfId="27703"/>
    <cellStyle name="Normal 296 4 2 6" xfId="22805"/>
    <cellStyle name="Normal 296 4 2 6 2" xfId="32841"/>
    <cellStyle name="Normal 296 4 2 7" xfId="26812"/>
    <cellStyle name="Normal 296 4 3" xfId="10788"/>
    <cellStyle name="Normal 296 4 3 2" xfId="13873"/>
    <cellStyle name="Normal 296 4 3 2 2" xfId="16387"/>
    <cellStyle name="Normal 296 4 3 2 2 2" xfId="23411"/>
    <cellStyle name="Normal 296 4 3 2 2 2 2" xfId="33447"/>
    <cellStyle name="Normal 296 4 3 2 2 3" xfId="29723"/>
    <cellStyle name="Normal 296 4 3 2 3" xfId="22977"/>
    <cellStyle name="Normal 296 4 3 2 3 2" xfId="33013"/>
    <cellStyle name="Normal 296 4 3 2 4" xfId="27934"/>
    <cellStyle name="Normal 296 4 3 3" xfId="15318"/>
    <cellStyle name="Normal 296 4 3 3 2" xfId="16388"/>
    <cellStyle name="Normal 296 4 3 3 2 2" xfId="23412"/>
    <cellStyle name="Normal 296 4 3 3 2 2 2" xfId="33448"/>
    <cellStyle name="Normal 296 4 3 3 2 3" xfId="29724"/>
    <cellStyle name="Normal 296 4 3 3 3" xfId="23127"/>
    <cellStyle name="Normal 296 4 3 3 3 2" xfId="33163"/>
    <cellStyle name="Normal 296 4 3 3 4" xfId="29379"/>
    <cellStyle name="Normal 296 4 3 4" xfId="16389"/>
    <cellStyle name="Normal 296 4 3 4 2" xfId="23413"/>
    <cellStyle name="Normal 296 4 3 4 2 2" xfId="33449"/>
    <cellStyle name="Normal 296 4 3 4 3" xfId="29725"/>
    <cellStyle name="Normal 296 4 3 5" xfId="13486"/>
    <cellStyle name="Normal 296 4 3 5 2" xfId="27727"/>
    <cellStyle name="Normal 296 4 3 6" xfId="22827"/>
    <cellStyle name="Normal 296 4 3 6 2" xfId="32863"/>
    <cellStyle name="Normal 296 4 3 7" xfId="26874"/>
    <cellStyle name="Normal 296 4 4" xfId="10816"/>
    <cellStyle name="Normal 296 4 4 2" xfId="13897"/>
    <cellStyle name="Normal 296 4 4 2 2" xfId="16390"/>
    <cellStyle name="Normal 296 4 4 2 2 2" xfId="23414"/>
    <cellStyle name="Normal 296 4 4 2 2 2 2" xfId="33450"/>
    <cellStyle name="Normal 296 4 4 2 2 3" xfId="29726"/>
    <cellStyle name="Normal 296 4 4 2 3" xfId="23001"/>
    <cellStyle name="Normal 296 4 4 2 3 2" xfId="33037"/>
    <cellStyle name="Normal 296 4 4 2 4" xfId="27958"/>
    <cellStyle name="Normal 296 4 4 3" xfId="15346"/>
    <cellStyle name="Normal 296 4 4 3 2" xfId="16391"/>
    <cellStyle name="Normal 296 4 4 3 2 2" xfId="23415"/>
    <cellStyle name="Normal 296 4 4 3 2 2 2" xfId="33451"/>
    <cellStyle name="Normal 296 4 4 3 2 3" xfId="29727"/>
    <cellStyle name="Normal 296 4 4 3 3" xfId="23151"/>
    <cellStyle name="Normal 296 4 4 3 3 2" xfId="33187"/>
    <cellStyle name="Normal 296 4 4 3 4" xfId="29407"/>
    <cellStyle name="Normal 296 4 4 4" xfId="16392"/>
    <cellStyle name="Normal 296 4 4 4 2" xfId="23416"/>
    <cellStyle name="Normal 296 4 4 4 2 2" xfId="33452"/>
    <cellStyle name="Normal 296 4 4 4 3" xfId="29728"/>
    <cellStyle name="Normal 296 4 4 5" xfId="13510"/>
    <cellStyle name="Normal 296 4 4 5 2" xfId="27751"/>
    <cellStyle name="Normal 296 4 4 6" xfId="22851"/>
    <cellStyle name="Normal 296 4 4 6 2" xfId="32887"/>
    <cellStyle name="Normal 296 4 4 7" xfId="26902"/>
    <cellStyle name="Normal 296 4 5" xfId="13825"/>
    <cellStyle name="Normal 296 4 5 2" xfId="16393"/>
    <cellStyle name="Normal 296 4 5 2 2" xfId="23417"/>
    <cellStyle name="Normal 296 4 5 2 2 2" xfId="33453"/>
    <cellStyle name="Normal 296 4 5 2 3" xfId="29729"/>
    <cellStyle name="Normal 296 4 5 3" xfId="22929"/>
    <cellStyle name="Normal 296 4 5 3 2" xfId="32965"/>
    <cellStyle name="Normal 296 4 5 4" xfId="27886"/>
    <cellStyle name="Normal 296 4 6" xfId="15224"/>
    <cellStyle name="Normal 296 4 6 2" xfId="16394"/>
    <cellStyle name="Normal 296 4 6 2 2" xfId="23418"/>
    <cellStyle name="Normal 296 4 6 2 2 2" xfId="33454"/>
    <cellStyle name="Normal 296 4 6 2 3" xfId="29730"/>
    <cellStyle name="Normal 296 4 6 3" xfId="23079"/>
    <cellStyle name="Normal 296 4 6 3 2" xfId="33115"/>
    <cellStyle name="Normal 296 4 6 4" xfId="29285"/>
    <cellStyle name="Normal 296 4 7" xfId="16395"/>
    <cellStyle name="Normal 296 4 7 2" xfId="23419"/>
    <cellStyle name="Normal 296 4 7 2 2" xfId="33455"/>
    <cellStyle name="Normal 296 4 7 3" xfId="29731"/>
    <cellStyle name="Normal 296 4 8" xfId="18319"/>
    <cellStyle name="Normal 296 4 8 2" xfId="23768"/>
    <cellStyle name="Normal 296 4 8 2 2" xfId="33804"/>
    <cellStyle name="Normal 296 4 8 3" xfId="30447"/>
    <cellStyle name="Normal 296 4 9" xfId="13438"/>
    <cellStyle name="Normal 296 4 9 2" xfId="27679"/>
    <cellStyle name="Normal 296 5" xfId="10660"/>
    <cellStyle name="Normal 296 5 10" xfId="26783"/>
    <cellStyle name="Normal 296 5 2" xfId="10728"/>
    <cellStyle name="Normal 296 5 2 2" xfId="13852"/>
    <cellStyle name="Normal 296 5 2 2 2" xfId="16396"/>
    <cellStyle name="Normal 296 5 2 2 2 2" xfId="23420"/>
    <cellStyle name="Normal 296 5 2 2 2 2 2" xfId="33456"/>
    <cellStyle name="Normal 296 5 2 2 2 3" xfId="29732"/>
    <cellStyle name="Normal 296 5 2 2 3" xfId="22956"/>
    <cellStyle name="Normal 296 5 2 2 3 2" xfId="32992"/>
    <cellStyle name="Normal 296 5 2 2 4" xfId="27913"/>
    <cellStyle name="Normal 296 5 2 3" xfId="15259"/>
    <cellStyle name="Normal 296 5 2 3 2" xfId="16397"/>
    <cellStyle name="Normal 296 5 2 3 2 2" xfId="23421"/>
    <cellStyle name="Normal 296 5 2 3 2 2 2" xfId="33457"/>
    <cellStyle name="Normal 296 5 2 3 2 3" xfId="29733"/>
    <cellStyle name="Normal 296 5 2 3 3" xfId="23106"/>
    <cellStyle name="Normal 296 5 2 3 3 2" xfId="33142"/>
    <cellStyle name="Normal 296 5 2 3 4" xfId="29320"/>
    <cellStyle name="Normal 296 5 2 4" xfId="16398"/>
    <cellStyle name="Normal 296 5 2 4 2" xfId="23422"/>
    <cellStyle name="Normal 296 5 2 4 2 2" xfId="33458"/>
    <cellStyle name="Normal 296 5 2 4 3" xfId="29734"/>
    <cellStyle name="Normal 296 5 2 5" xfId="13465"/>
    <cellStyle name="Normal 296 5 2 5 2" xfId="27706"/>
    <cellStyle name="Normal 296 5 2 6" xfId="22808"/>
    <cellStyle name="Normal 296 5 2 6 2" xfId="32844"/>
    <cellStyle name="Normal 296 5 2 7" xfId="26815"/>
    <cellStyle name="Normal 296 5 3" xfId="10791"/>
    <cellStyle name="Normal 296 5 3 2" xfId="13876"/>
    <cellStyle name="Normal 296 5 3 2 2" xfId="16399"/>
    <cellStyle name="Normal 296 5 3 2 2 2" xfId="23423"/>
    <cellStyle name="Normal 296 5 3 2 2 2 2" xfId="33459"/>
    <cellStyle name="Normal 296 5 3 2 2 3" xfId="29735"/>
    <cellStyle name="Normal 296 5 3 2 3" xfId="22980"/>
    <cellStyle name="Normal 296 5 3 2 3 2" xfId="33016"/>
    <cellStyle name="Normal 296 5 3 2 4" xfId="27937"/>
    <cellStyle name="Normal 296 5 3 3" xfId="15321"/>
    <cellStyle name="Normal 296 5 3 3 2" xfId="16400"/>
    <cellStyle name="Normal 296 5 3 3 2 2" xfId="23424"/>
    <cellStyle name="Normal 296 5 3 3 2 2 2" xfId="33460"/>
    <cellStyle name="Normal 296 5 3 3 2 3" xfId="29736"/>
    <cellStyle name="Normal 296 5 3 3 3" xfId="23130"/>
    <cellStyle name="Normal 296 5 3 3 3 2" xfId="33166"/>
    <cellStyle name="Normal 296 5 3 3 4" xfId="29382"/>
    <cellStyle name="Normal 296 5 3 4" xfId="16401"/>
    <cellStyle name="Normal 296 5 3 4 2" xfId="23425"/>
    <cellStyle name="Normal 296 5 3 4 2 2" xfId="33461"/>
    <cellStyle name="Normal 296 5 3 4 3" xfId="29737"/>
    <cellStyle name="Normal 296 5 3 5" xfId="13489"/>
    <cellStyle name="Normal 296 5 3 5 2" xfId="27730"/>
    <cellStyle name="Normal 296 5 3 6" xfId="22830"/>
    <cellStyle name="Normal 296 5 3 6 2" xfId="32866"/>
    <cellStyle name="Normal 296 5 3 7" xfId="26877"/>
    <cellStyle name="Normal 296 5 4" xfId="10819"/>
    <cellStyle name="Normal 296 5 4 2" xfId="13900"/>
    <cellStyle name="Normal 296 5 4 2 2" xfId="16402"/>
    <cellStyle name="Normal 296 5 4 2 2 2" xfId="23426"/>
    <cellStyle name="Normal 296 5 4 2 2 2 2" xfId="33462"/>
    <cellStyle name="Normal 296 5 4 2 2 3" xfId="29738"/>
    <cellStyle name="Normal 296 5 4 2 3" xfId="23004"/>
    <cellStyle name="Normal 296 5 4 2 3 2" xfId="33040"/>
    <cellStyle name="Normal 296 5 4 2 4" xfId="27961"/>
    <cellStyle name="Normal 296 5 4 3" xfId="15349"/>
    <cellStyle name="Normal 296 5 4 3 2" xfId="16403"/>
    <cellStyle name="Normal 296 5 4 3 2 2" xfId="23427"/>
    <cellStyle name="Normal 296 5 4 3 2 2 2" xfId="33463"/>
    <cellStyle name="Normal 296 5 4 3 2 3" xfId="29739"/>
    <cellStyle name="Normal 296 5 4 3 3" xfId="23154"/>
    <cellStyle name="Normal 296 5 4 3 3 2" xfId="33190"/>
    <cellStyle name="Normal 296 5 4 3 4" xfId="29410"/>
    <cellStyle name="Normal 296 5 4 4" xfId="16404"/>
    <cellStyle name="Normal 296 5 4 4 2" xfId="23428"/>
    <cellStyle name="Normal 296 5 4 4 2 2" xfId="33464"/>
    <cellStyle name="Normal 296 5 4 4 3" xfId="29740"/>
    <cellStyle name="Normal 296 5 4 5" xfId="13513"/>
    <cellStyle name="Normal 296 5 4 5 2" xfId="27754"/>
    <cellStyle name="Normal 296 5 4 6" xfId="22854"/>
    <cellStyle name="Normal 296 5 4 6 2" xfId="32890"/>
    <cellStyle name="Normal 296 5 4 7" xfId="26905"/>
    <cellStyle name="Normal 296 5 5" xfId="13828"/>
    <cellStyle name="Normal 296 5 5 2" xfId="16405"/>
    <cellStyle name="Normal 296 5 5 2 2" xfId="23429"/>
    <cellStyle name="Normal 296 5 5 2 2 2" xfId="33465"/>
    <cellStyle name="Normal 296 5 5 2 3" xfId="29741"/>
    <cellStyle name="Normal 296 5 5 3" xfId="22932"/>
    <cellStyle name="Normal 296 5 5 3 2" xfId="32968"/>
    <cellStyle name="Normal 296 5 5 4" xfId="27889"/>
    <cellStyle name="Normal 296 5 6" xfId="15227"/>
    <cellStyle name="Normal 296 5 6 2" xfId="16406"/>
    <cellStyle name="Normal 296 5 6 2 2" xfId="23430"/>
    <cellStyle name="Normal 296 5 6 2 2 2" xfId="33466"/>
    <cellStyle name="Normal 296 5 6 2 3" xfId="29742"/>
    <cellStyle name="Normal 296 5 6 3" xfId="23082"/>
    <cellStyle name="Normal 296 5 6 3 2" xfId="33118"/>
    <cellStyle name="Normal 296 5 6 4" xfId="29288"/>
    <cellStyle name="Normal 296 5 7" xfId="16407"/>
    <cellStyle name="Normal 296 5 7 2" xfId="23431"/>
    <cellStyle name="Normal 296 5 7 2 2" xfId="33467"/>
    <cellStyle name="Normal 296 5 7 3" xfId="29743"/>
    <cellStyle name="Normal 296 5 8" xfId="13441"/>
    <cellStyle name="Normal 296 5 8 2" xfId="27682"/>
    <cellStyle name="Normal 296 5 9" xfId="22794"/>
    <cellStyle name="Normal 296 5 9 2" xfId="32830"/>
    <cellStyle name="Normal 296 6" xfId="10665"/>
    <cellStyle name="Normal 296 6 10" xfId="26788"/>
    <cellStyle name="Normal 296 6 2" xfId="10733"/>
    <cellStyle name="Normal 296 6 2 2" xfId="13857"/>
    <cellStyle name="Normal 296 6 2 2 2" xfId="16408"/>
    <cellStyle name="Normal 296 6 2 2 2 2" xfId="23432"/>
    <cellStyle name="Normal 296 6 2 2 2 2 2" xfId="33468"/>
    <cellStyle name="Normal 296 6 2 2 2 3" xfId="29744"/>
    <cellStyle name="Normal 296 6 2 2 3" xfId="22961"/>
    <cellStyle name="Normal 296 6 2 2 3 2" xfId="32997"/>
    <cellStyle name="Normal 296 6 2 2 4" xfId="27918"/>
    <cellStyle name="Normal 296 6 2 3" xfId="15264"/>
    <cellStyle name="Normal 296 6 2 3 2" xfId="16409"/>
    <cellStyle name="Normal 296 6 2 3 2 2" xfId="23433"/>
    <cellStyle name="Normal 296 6 2 3 2 2 2" xfId="33469"/>
    <cellStyle name="Normal 296 6 2 3 2 3" xfId="29745"/>
    <cellStyle name="Normal 296 6 2 3 3" xfId="23111"/>
    <cellStyle name="Normal 296 6 2 3 3 2" xfId="33147"/>
    <cellStyle name="Normal 296 6 2 3 4" xfId="29325"/>
    <cellStyle name="Normal 296 6 2 4" xfId="16410"/>
    <cellStyle name="Normal 296 6 2 4 2" xfId="23434"/>
    <cellStyle name="Normal 296 6 2 4 2 2" xfId="33470"/>
    <cellStyle name="Normal 296 6 2 4 3" xfId="29746"/>
    <cellStyle name="Normal 296 6 2 5" xfId="13470"/>
    <cellStyle name="Normal 296 6 2 5 2" xfId="27711"/>
    <cellStyle name="Normal 296 6 2 6" xfId="22811"/>
    <cellStyle name="Normal 296 6 2 6 2" xfId="32847"/>
    <cellStyle name="Normal 296 6 2 7" xfId="26820"/>
    <cellStyle name="Normal 296 6 3" xfId="10796"/>
    <cellStyle name="Normal 296 6 3 2" xfId="13881"/>
    <cellStyle name="Normal 296 6 3 2 2" xfId="16411"/>
    <cellStyle name="Normal 296 6 3 2 2 2" xfId="23435"/>
    <cellStyle name="Normal 296 6 3 2 2 2 2" xfId="33471"/>
    <cellStyle name="Normal 296 6 3 2 2 3" xfId="29747"/>
    <cellStyle name="Normal 296 6 3 2 3" xfId="22985"/>
    <cellStyle name="Normal 296 6 3 2 3 2" xfId="33021"/>
    <cellStyle name="Normal 296 6 3 2 4" xfId="27942"/>
    <cellStyle name="Normal 296 6 3 3" xfId="15326"/>
    <cellStyle name="Normal 296 6 3 3 2" xfId="16412"/>
    <cellStyle name="Normal 296 6 3 3 2 2" xfId="23436"/>
    <cellStyle name="Normal 296 6 3 3 2 2 2" xfId="33472"/>
    <cellStyle name="Normal 296 6 3 3 2 3" xfId="29748"/>
    <cellStyle name="Normal 296 6 3 3 3" xfId="23135"/>
    <cellStyle name="Normal 296 6 3 3 3 2" xfId="33171"/>
    <cellStyle name="Normal 296 6 3 3 4" xfId="29387"/>
    <cellStyle name="Normal 296 6 3 4" xfId="16413"/>
    <cellStyle name="Normal 296 6 3 4 2" xfId="23437"/>
    <cellStyle name="Normal 296 6 3 4 2 2" xfId="33473"/>
    <cellStyle name="Normal 296 6 3 4 3" xfId="29749"/>
    <cellStyle name="Normal 296 6 3 5" xfId="13494"/>
    <cellStyle name="Normal 296 6 3 5 2" xfId="27735"/>
    <cellStyle name="Normal 296 6 3 6" xfId="22835"/>
    <cellStyle name="Normal 296 6 3 6 2" xfId="32871"/>
    <cellStyle name="Normal 296 6 3 7" xfId="26882"/>
    <cellStyle name="Normal 296 6 4" xfId="10824"/>
    <cellStyle name="Normal 296 6 4 2" xfId="13905"/>
    <cellStyle name="Normal 296 6 4 2 2" xfId="16414"/>
    <cellStyle name="Normal 296 6 4 2 2 2" xfId="23438"/>
    <cellStyle name="Normal 296 6 4 2 2 2 2" xfId="33474"/>
    <cellStyle name="Normal 296 6 4 2 2 3" xfId="29750"/>
    <cellStyle name="Normal 296 6 4 2 3" xfId="23009"/>
    <cellStyle name="Normal 296 6 4 2 3 2" xfId="33045"/>
    <cellStyle name="Normal 296 6 4 2 4" xfId="27966"/>
    <cellStyle name="Normal 296 6 4 3" xfId="15354"/>
    <cellStyle name="Normal 296 6 4 3 2" xfId="16415"/>
    <cellStyle name="Normal 296 6 4 3 2 2" xfId="23439"/>
    <cellStyle name="Normal 296 6 4 3 2 2 2" xfId="33475"/>
    <cellStyle name="Normal 296 6 4 3 2 3" xfId="29751"/>
    <cellStyle name="Normal 296 6 4 3 3" xfId="23159"/>
    <cellStyle name="Normal 296 6 4 3 3 2" xfId="33195"/>
    <cellStyle name="Normal 296 6 4 3 4" xfId="29415"/>
    <cellStyle name="Normal 296 6 4 4" xfId="16416"/>
    <cellStyle name="Normal 296 6 4 4 2" xfId="23440"/>
    <cellStyle name="Normal 296 6 4 4 2 2" xfId="33476"/>
    <cellStyle name="Normal 296 6 4 4 3" xfId="29752"/>
    <cellStyle name="Normal 296 6 4 5" xfId="13518"/>
    <cellStyle name="Normal 296 6 4 5 2" xfId="27759"/>
    <cellStyle name="Normal 296 6 4 6" xfId="22859"/>
    <cellStyle name="Normal 296 6 4 6 2" xfId="32895"/>
    <cellStyle name="Normal 296 6 4 7" xfId="26910"/>
    <cellStyle name="Normal 296 6 5" xfId="13833"/>
    <cellStyle name="Normal 296 6 5 2" xfId="16417"/>
    <cellStyle name="Normal 296 6 5 2 2" xfId="23441"/>
    <cellStyle name="Normal 296 6 5 2 2 2" xfId="33477"/>
    <cellStyle name="Normal 296 6 5 2 3" xfId="29753"/>
    <cellStyle name="Normal 296 6 5 3" xfId="22937"/>
    <cellStyle name="Normal 296 6 5 3 2" xfId="32973"/>
    <cellStyle name="Normal 296 6 5 4" xfId="27894"/>
    <cellStyle name="Normal 296 6 6" xfId="15232"/>
    <cellStyle name="Normal 296 6 6 2" xfId="16418"/>
    <cellStyle name="Normal 296 6 6 2 2" xfId="23442"/>
    <cellStyle name="Normal 296 6 6 2 2 2" xfId="33478"/>
    <cellStyle name="Normal 296 6 6 2 3" xfId="29754"/>
    <cellStyle name="Normal 296 6 6 3" xfId="23087"/>
    <cellStyle name="Normal 296 6 6 3 2" xfId="33123"/>
    <cellStyle name="Normal 296 6 6 4" xfId="29293"/>
    <cellStyle name="Normal 296 6 7" xfId="16419"/>
    <cellStyle name="Normal 296 6 7 2" xfId="23443"/>
    <cellStyle name="Normal 296 6 7 2 2" xfId="33479"/>
    <cellStyle name="Normal 296 6 7 3" xfId="29755"/>
    <cellStyle name="Normal 296 6 8" xfId="13446"/>
    <cellStyle name="Normal 296 6 8 2" xfId="27687"/>
    <cellStyle name="Normal 296 6 9" xfId="22795"/>
    <cellStyle name="Normal 296 6 9 2" xfId="32831"/>
    <cellStyle name="Normal 296 7" xfId="9399"/>
    <cellStyle name="Normal 296 7 2" xfId="13816"/>
    <cellStyle name="Normal 296 7 2 2" xfId="16420"/>
    <cellStyle name="Normal 296 7 2 2 2" xfId="23444"/>
    <cellStyle name="Normal 296 7 2 2 2 2" xfId="33480"/>
    <cellStyle name="Normal 296 7 2 2 3" xfId="29756"/>
    <cellStyle name="Normal 296 7 2 3" xfId="22920"/>
    <cellStyle name="Normal 296 7 2 3 2" xfId="32956"/>
    <cellStyle name="Normal 296 7 2 4" xfId="27877"/>
    <cellStyle name="Normal 296 7 3" xfId="14046"/>
    <cellStyle name="Normal 296 7 3 2" xfId="16421"/>
    <cellStyle name="Normal 296 7 3 2 2" xfId="23445"/>
    <cellStyle name="Normal 296 7 3 2 2 2" xfId="33481"/>
    <cellStyle name="Normal 296 7 3 2 3" xfId="29757"/>
    <cellStyle name="Normal 296 7 3 3" xfId="23070"/>
    <cellStyle name="Normal 296 7 3 3 2" xfId="33106"/>
    <cellStyle name="Normal 296 7 3 4" xfId="28107"/>
    <cellStyle name="Normal 296 7 4" xfId="16422"/>
    <cellStyle name="Normal 296 7 4 2" xfId="23446"/>
    <cellStyle name="Normal 296 7 4 2 2" xfId="33482"/>
    <cellStyle name="Normal 296 7 4 3" xfId="29758"/>
    <cellStyle name="Normal 296 7 5" xfId="13429"/>
    <cellStyle name="Normal 296 7 5 2" xfId="27670"/>
    <cellStyle name="Normal 296 7 6" xfId="22788"/>
    <cellStyle name="Normal 296 7 6 2" xfId="32824"/>
    <cellStyle name="Normal 296 7 7" xfId="25602"/>
    <cellStyle name="Normal 296 8" xfId="10700"/>
    <cellStyle name="Normal 296 8 2" xfId="13840"/>
    <cellStyle name="Normal 296 8 2 2" xfId="16423"/>
    <cellStyle name="Normal 296 8 2 2 2" xfId="23447"/>
    <cellStyle name="Normal 296 8 2 2 2 2" xfId="33483"/>
    <cellStyle name="Normal 296 8 2 2 3" xfId="29759"/>
    <cellStyle name="Normal 296 8 2 3" xfId="22944"/>
    <cellStyle name="Normal 296 8 2 3 2" xfId="32980"/>
    <cellStyle name="Normal 296 8 2 4" xfId="27901"/>
    <cellStyle name="Normal 296 8 3" xfId="15245"/>
    <cellStyle name="Normal 296 8 3 2" xfId="16424"/>
    <cellStyle name="Normal 296 8 3 2 2" xfId="23448"/>
    <cellStyle name="Normal 296 8 3 2 2 2" xfId="33484"/>
    <cellStyle name="Normal 296 8 3 2 3" xfId="29760"/>
    <cellStyle name="Normal 296 8 3 3" xfId="23094"/>
    <cellStyle name="Normal 296 8 3 3 2" xfId="33130"/>
    <cellStyle name="Normal 296 8 3 4" xfId="29306"/>
    <cellStyle name="Normal 296 8 4" xfId="16425"/>
    <cellStyle name="Normal 296 8 4 2" xfId="23449"/>
    <cellStyle name="Normal 296 8 4 2 2" xfId="33485"/>
    <cellStyle name="Normal 296 8 4 3" xfId="29761"/>
    <cellStyle name="Normal 296 8 5" xfId="13453"/>
    <cellStyle name="Normal 296 8 5 2" xfId="27694"/>
    <cellStyle name="Normal 296 8 6" xfId="22800"/>
    <cellStyle name="Normal 296 8 6 2" xfId="32836"/>
    <cellStyle name="Normal 296 8 7" xfId="26801"/>
    <cellStyle name="Normal 296 9" xfId="10764"/>
    <cellStyle name="Normal 296 9 2" xfId="13864"/>
    <cellStyle name="Normal 296 9 2 2" xfId="16426"/>
    <cellStyle name="Normal 296 9 2 2 2" xfId="23450"/>
    <cellStyle name="Normal 296 9 2 2 2 2" xfId="33486"/>
    <cellStyle name="Normal 296 9 2 2 3" xfId="29762"/>
    <cellStyle name="Normal 296 9 2 3" xfId="22968"/>
    <cellStyle name="Normal 296 9 2 3 2" xfId="33004"/>
    <cellStyle name="Normal 296 9 2 4" xfId="27925"/>
    <cellStyle name="Normal 296 9 3" xfId="15294"/>
    <cellStyle name="Normal 296 9 3 2" xfId="16427"/>
    <cellStyle name="Normal 296 9 3 2 2" xfId="23451"/>
    <cellStyle name="Normal 296 9 3 2 2 2" xfId="33487"/>
    <cellStyle name="Normal 296 9 3 2 3" xfId="29763"/>
    <cellStyle name="Normal 296 9 3 3" xfId="23118"/>
    <cellStyle name="Normal 296 9 3 3 2" xfId="33154"/>
    <cellStyle name="Normal 296 9 3 4" xfId="29355"/>
    <cellStyle name="Normal 296 9 4" xfId="16428"/>
    <cellStyle name="Normal 296 9 4 2" xfId="23452"/>
    <cellStyle name="Normal 296 9 4 2 2" xfId="33488"/>
    <cellStyle name="Normal 296 9 4 3" xfId="29764"/>
    <cellStyle name="Normal 296 9 5" xfId="13477"/>
    <cellStyle name="Normal 296 9 5 2" xfId="27718"/>
    <cellStyle name="Normal 296 9 6" xfId="22818"/>
    <cellStyle name="Normal 296 9 6 2" xfId="32854"/>
    <cellStyle name="Normal 296 9 7" xfId="26850"/>
    <cellStyle name="Normal 297" xfId="8886"/>
    <cellStyle name="Normal 297 10" xfId="13767"/>
    <cellStyle name="Normal 297 10 2" xfId="13952"/>
    <cellStyle name="Normal 297 10 2 2" xfId="16429"/>
    <cellStyle name="Normal 297 10 2 2 2" xfId="23453"/>
    <cellStyle name="Normal 297 10 2 2 2 2" xfId="33489"/>
    <cellStyle name="Normal 297 10 2 2 3" xfId="29765"/>
    <cellStyle name="Normal 297 10 2 3" xfId="23056"/>
    <cellStyle name="Normal 297 10 2 3 2" xfId="33092"/>
    <cellStyle name="Normal 297 10 2 4" xfId="28013"/>
    <cellStyle name="Normal 297 10 3" xfId="15401"/>
    <cellStyle name="Normal 297 10 3 2" xfId="16430"/>
    <cellStyle name="Normal 297 10 3 2 2" xfId="23454"/>
    <cellStyle name="Normal 297 10 3 2 2 2" xfId="33490"/>
    <cellStyle name="Normal 297 10 3 2 3" xfId="29766"/>
    <cellStyle name="Normal 297 10 3 3" xfId="23206"/>
    <cellStyle name="Normal 297 10 3 3 2" xfId="33242"/>
    <cellStyle name="Normal 297 10 3 4" xfId="29462"/>
    <cellStyle name="Normal 297 10 4" xfId="16431"/>
    <cellStyle name="Normal 297 10 4 2" xfId="23455"/>
    <cellStyle name="Normal 297 10 4 2 2" xfId="33491"/>
    <cellStyle name="Normal 297 10 4 3" xfId="29767"/>
    <cellStyle name="Normal 297 10 5" xfId="22906"/>
    <cellStyle name="Normal 297 10 5 2" xfId="32942"/>
    <cellStyle name="Normal 297 10 6" xfId="27863"/>
    <cellStyle name="Normal 297 11" xfId="13809"/>
    <cellStyle name="Normal 297 11 2" xfId="16432"/>
    <cellStyle name="Normal 297 11 2 2" xfId="23456"/>
    <cellStyle name="Normal 297 11 2 2 2" xfId="33492"/>
    <cellStyle name="Normal 297 11 2 3" xfId="29768"/>
    <cellStyle name="Normal 297 11 3" xfId="22913"/>
    <cellStyle name="Normal 297 11 3 2" xfId="32949"/>
    <cellStyle name="Normal 297 11 4" xfId="27870"/>
    <cellStyle name="Normal 297 12" xfId="13959"/>
    <cellStyle name="Normal 297 12 2" xfId="16433"/>
    <cellStyle name="Normal 297 12 2 2" xfId="23457"/>
    <cellStyle name="Normal 297 12 2 2 2" xfId="33493"/>
    <cellStyle name="Normal 297 12 2 3" xfId="29769"/>
    <cellStyle name="Normal 297 12 3" xfId="23063"/>
    <cellStyle name="Normal 297 12 3 2" xfId="33099"/>
    <cellStyle name="Normal 297 12 4" xfId="28020"/>
    <cellStyle name="Normal 297 13" xfId="15407"/>
    <cellStyle name="Normal 297 13 2" xfId="16434"/>
    <cellStyle name="Normal 297 13 2 2" xfId="23458"/>
    <cellStyle name="Normal 297 13 2 2 2" xfId="33494"/>
    <cellStyle name="Normal 297 13 2 3" xfId="29770"/>
    <cellStyle name="Normal 297 13 3" xfId="23212"/>
    <cellStyle name="Normal 297 13 3 2" xfId="33248"/>
    <cellStyle name="Normal 297 13 4" xfId="29468"/>
    <cellStyle name="Normal 297 14" xfId="15414"/>
    <cellStyle name="Normal 297 14 2" xfId="16435"/>
    <cellStyle name="Normal 297 14 2 2" xfId="23459"/>
    <cellStyle name="Normal 297 14 2 2 2" xfId="33495"/>
    <cellStyle name="Normal 297 14 2 3" xfId="29771"/>
    <cellStyle name="Normal 297 14 3" xfId="23219"/>
    <cellStyle name="Normal 297 14 3 2" xfId="33255"/>
    <cellStyle name="Normal 297 14 4" xfId="29475"/>
    <cellStyle name="Normal 297 15" xfId="15420"/>
    <cellStyle name="Normal 297 15 2" xfId="16436"/>
    <cellStyle name="Normal 297 15 2 2" xfId="23460"/>
    <cellStyle name="Normal 297 15 2 2 2" xfId="33496"/>
    <cellStyle name="Normal 297 15 2 3" xfId="29772"/>
    <cellStyle name="Normal 297 15 3" xfId="23225"/>
    <cellStyle name="Normal 297 15 3 2" xfId="33261"/>
    <cellStyle name="Normal 297 15 4" xfId="29481"/>
    <cellStyle name="Normal 297 16" xfId="15437"/>
    <cellStyle name="Normal 297 16 2" xfId="16437"/>
    <cellStyle name="Normal 297 16 2 2" xfId="23461"/>
    <cellStyle name="Normal 297 16 2 2 2" xfId="33497"/>
    <cellStyle name="Normal 297 16 2 3" xfId="29773"/>
    <cellStyle name="Normal 297 16 3" xfId="23230"/>
    <cellStyle name="Normal 297 16 3 2" xfId="33266"/>
    <cellStyle name="Normal 297 16 4" xfId="29498"/>
    <cellStyle name="Normal 297 17" xfId="15451"/>
    <cellStyle name="Normal 297 17 2" xfId="16438"/>
    <cellStyle name="Normal 297 17 2 2" xfId="23462"/>
    <cellStyle name="Normal 297 17 2 2 2" xfId="33498"/>
    <cellStyle name="Normal 297 17 2 3" xfId="29774"/>
    <cellStyle name="Normal 297 17 3" xfId="23236"/>
    <cellStyle name="Normal 297 17 3 2" xfId="33272"/>
    <cellStyle name="Normal 297 17 4" xfId="29512"/>
    <cellStyle name="Normal 297 18" xfId="15467"/>
    <cellStyle name="Normal 297 18 2" xfId="16439"/>
    <cellStyle name="Normal 297 18 2 2" xfId="23463"/>
    <cellStyle name="Normal 297 18 2 2 2" xfId="33499"/>
    <cellStyle name="Normal 297 18 2 3" xfId="29775"/>
    <cellStyle name="Normal 297 18 3" xfId="23246"/>
    <cellStyle name="Normal 297 18 3 2" xfId="33282"/>
    <cellStyle name="Normal 297 18 4" xfId="29528"/>
    <cellStyle name="Normal 297 19" xfId="16440"/>
    <cellStyle name="Normal 297 19 2" xfId="23464"/>
    <cellStyle name="Normal 297 19 2 2" xfId="33500"/>
    <cellStyle name="Normal 297 19 3" xfId="29776"/>
    <cellStyle name="Normal 297 2" xfId="10655"/>
    <cellStyle name="Normal 297 2 10" xfId="22756"/>
    <cellStyle name="Normal 297 2 10 2" xfId="32792"/>
    <cellStyle name="Normal 297 2 11" xfId="26779"/>
    <cellStyle name="Normal 297 2 2" xfId="10724"/>
    <cellStyle name="Normal 297 2 2 2" xfId="13848"/>
    <cellStyle name="Normal 297 2 2 2 2" xfId="16441"/>
    <cellStyle name="Normal 297 2 2 2 2 2" xfId="23465"/>
    <cellStyle name="Normal 297 2 2 2 2 2 2" xfId="33501"/>
    <cellStyle name="Normal 297 2 2 2 2 3" xfId="29777"/>
    <cellStyle name="Normal 297 2 2 2 3" xfId="22952"/>
    <cellStyle name="Normal 297 2 2 2 3 2" xfId="32988"/>
    <cellStyle name="Normal 297 2 2 2 4" xfId="27909"/>
    <cellStyle name="Normal 297 2 2 3" xfId="15255"/>
    <cellStyle name="Normal 297 2 2 3 2" xfId="16442"/>
    <cellStyle name="Normal 297 2 2 3 2 2" xfId="23466"/>
    <cellStyle name="Normal 297 2 2 3 2 2 2" xfId="33502"/>
    <cellStyle name="Normal 297 2 2 3 2 3" xfId="29778"/>
    <cellStyle name="Normal 297 2 2 3 3" xfId="23102"/>
    <cellStyle name="Normal 297 2 2 3 3 2" xfId="33138"/>
    <cellStyle name="Normal 297 2 2 3 4" xfId="29316"/>
    <cellStyle name="Normal 297 2 2 4" xfId="16443"/>
    <cellStyle name="Normal 297 2 2 4 2" xfId="23467"/>
    <cellStyle name="Normal 297 2 2 4 2 2" xfId="33503"/>
    <cellStyle name="Normal 297 2 2 4 3" xfId="29779"/>
    <cellStyle name="Normal 297 2 2 5" xfId="18330"/>
    <cellStyle name="Normal 297 2 2 5 2" xfId="23779"/>
    <cellStyle name="Normal 297 2 2 5 2 2" xfId="33815"/>
    <cellStyle name="Normal 297 2 2 5 3" xfId="30458"/>
    <cellStyle name="Normal 297 2 2 6" xfId="13461"/>
    <cellStyle name="Normal 297 2 2 6 2" xfId="27702"/>
    <cellStyle name="Normal 297 2 2 7" xfId="22781"/>
    <cellStyle name="Normal 297 2 2 7 2" xfId="32817"/>
    <cellStyle name="Normal 297 2 2 8" xfId="26811"/>
    <cellStyle name="Normal 297 2 3" xfId="10787"/>
    <cellStyle name="Normal 297 2 3 2" xfId="13872"/>
    <cellStyle name="Normal 297 2 3 2 2" xfId="16444"/>
    <cellStyle name="Normal 297 2 3 2 2 2" xfId="23468"/>
    <cellStyle name="Normal 297 2 3 2 2 2 2" xfId="33504"/>
    <cellStyle name="Normal 297 2 3 2 2 3" xfId="29780"/>
    <cellStyle name="Normal 297 2 3 2 3" xfId="22976"/>
    <cellStyle name="Normal 297 2 3 2 3 2" xfId="33012"/>
    <cellStyle name="Normal 297 2 3 2 4" xfId="27933"/>
    <cellStyle name="Normal 297 2 3 3" xfId="15317"/>
    <cellStyle name="Normal 297 2 3 3 2" xfId="16445"/>
    <cellStyle name="Normal 297 2 3 3 2 2" xfId="23469"/>
    <cellStyle name="Normal 297 2 3 3 2 2 2" xfId="33505"/>
    <cellStyle name="Normal 297 2 3 3 2 3" xfId="29781"/>
    <cellStyle name="Normal 297 2 3 3 3" xfId="23126"/>
    <cellStyle name="Normal 297 2 3 3 3 2" xfId="33162"/>
    <cellStyle name="Normal 297 2 3 3 4" xfId="29378"/>
    <cellStyle name="Normal 297 2 3 4" xfId="16446"/>
    <cellStyle name="Normal 297 2 3 4 2" xfId="23470"/>
    <cellStyle name="Normal 297 2 3 4 2 2" xfId="33506"/>
    <cellStyle name="Normal 297 2 3 4 3" xfId="29782"/>
    <cellStyle name="Normal 297 2 3 5" xfId="13485"/>
    <cellStyle name="Normal 297 2 3 5 2" xfId="27726"/>
    <cellStyle name="Normal 297 2 3 6" xfId="22826"/>
    <cellStyle name="Normal 297 2 3 6 2" xfId="32862"/>
    <cellStyle name="Normal 297 2 3 7" xfId="26873"/>
    <cellStyle name="Normal 297 2 4" xfId="10815"/>
    <cellStyle name="Normal 297 2 4 2" xfId="13896"/>
    <cellStyle name="Normal 297 2 4 2 2" xfId="16447"/>
    <cellStyle name="Normal 297 2 4 2 2 2" xfId="23471"/>
    <cellStyle name="Normal 297 2 4 2 2 2 2" xfId="33507"/>
    <cellStyle name="Normal 297 2 4 2 2 3" xfId="29783"/>
    <cellStyle name="Normal 297 2 4 2 3" xfId="23000"/>
    <cellStyle name="Normal 297 2 4 2 3 2" xfId="33036"/>
    <cellStyle name="Normal 297 2 4 2 4" xfId="27957"/>
    <cellStyle name="Normal 297 2 4 3" xfId="15345"/>
    <cellStyle name="Normal 297 2 4 3 2" xfId="16448"/>
    <cellStyle name="Normal 297 2 4 3 2 2" xfId="23472"/>
    <cellStyle name="Normal 297 2 4 3 2 2 2" xfId="33508"/>
    <cellStyle name="Normal 297 2 4 3 2 3" xfId="29784"/>
    <cellStyle name="Normal 297 2 4 3 3" xfId="23150"/>
    <cellStyle name="Normal 297 2 4 3 3 2" xfId="33186"/>
    <cellStyle name="Normal 297 2 4 3 4" xfId="29406"/>
    <cellStyle name="Normal 297 2 4 4" xfId="16449"/>
    <cellStyle name="Normal 297 2 4 4 2" xfId="23473"/>
    <cellStyle name="Normal 297 2 4 4 2 2" xfId="33509"/>
    <cellStyle name="Normal 297 2 4 4 3" xfId="29785"/>
    <cellStyle name="Normal 297 2 4 5" xfId="13509"/>
    <cellStyle name="Normal 297 2 4 5 2" xfId="27750"/>
    <cellStyle name="Normal 297 2 4 6" xfId="22850"/>
    <cellStyle name="Normal 297 2 4 6 2" xfId="32886"/>
    <cellStyle name="Normal 297 2 4 7" xfId="26901"/>
    <cellStyle name="Normal 297 2 5" xfId="13824"/>
    <cellStyle name="Normal 297 2 5 2" xfId="16450"/>
    <cellStyle name="Normal 297 2 5 2 2" xfId="23474"/>
    <cellStyle name="Normal 297 2 5 2 2 2" xfId="33510"/>
    <cellStyle name="Normal 297 2 5 2 3" xfId="29786"/>
    <cellStyle name="Normal 297 2 5 3" xfId="22928"/>
    <cellStyle name="Normal 297 2 5 3 2" xfId="32964"/>
    <cellStyle name="Normal 297 2 5 4" xfId="27885"/>
    <cellStyle name="Normal 297 2 6" xfId="15223"/>
    <cellStyle name="Normal 297 2 6 2" xfId="16451"/>
    <cellStyle name="Normal 297 2 6 2 2" xfId="23475"/>
    <cellStyle name="Normal 297 2 6 2 2 2" xfId="33511"/>
    <cellStyle name="Normal 297 2 6 2 3" xfId="29787"/>
    <cellStyle name="Normal 297 2 6 3" xfId="23078"/>
    <cellStyle name="Normal 297 2 6 3 2" xfId="33114"/>
    <cellStyle name="Normal 297 2 6 4" xfId="29284"/>
    <cellStyle name="Normal 297 2 7" xfId="16452"/>
    <cellStyle name="Normal 297 2 7 2" xfId="23476"/>
    <cellStyle name="Normal 297 2 7 2 2" xfId="33512"/>
    <cellStyle name="Normal 297 2 7 3" xfId="29788"/>
    <cellStyle name="Normal 297 2 8" xfId="18303"/>
    <cellStyle name="Normal 297 2 8 2" xfId="23767"/>
    <cellStyle name="Normal 297 2 8 2 2" xfId="33803"/>
    <cellStyle name="Normal 297 2 8 3" xfId="30446"/>
    <cellStyle name="Normal 297 2 9" xfId="13437"/>
    <cellStyle name="Normal 297 2 9 2" xfId="24429"/>
    <cellStyle name="Normal 297 2 9 2 2" xfId="34465"/>
    <cellStyle name="Normal 297 2 9 3" xfId="27678"/>
    <cellStyle name="Normal 297 20" xfId="17790"/>
    <cellStyle name="Normal 297 20 2" xfId="23753"/>
    <cellStyle name="Normal 297 20 2 2" xfId="33789"/>
    <cellStyle name="Normal 297 20 3" xfId="30261"/>
    <cellStyle name="Normal 297 21" xfId="18289"/>
    <cellStyle name="Normal 297 21 2" xfId="23761"/>
    <cellStyle name="Normal 297 21 2 2" xfId="33797"/>
    <cellStyle name="Normal 297 21 3" xfId="30433"/>
    <cellStyle name="Normal 297 22" xfId="13357"/>
    <cellStyle name="Normal 297 22 2" xfId="22783"/>
    <cellStyle name="Normal 297 22 2 2" xfId="32819"/>
    <cellStyle name="Normal 297 22 3" xfId="27658"/>
    <cellStyle name="Normal 297 23" xfId="10927"/>
    <cellStyle name="Normal 297 23 2" xfId="23849"/>
    <cellStyle name="Normal 297 23 2 2" xfId="33885"/>
    <cellStyle name="Normal 297 23 3" xfId="26988"/>
    <cellStyle name="Normal 297 24" xfId="21573"/>
    <cellStyle name="Normal 297 24 2" xfId="31615"/>
    <cellStyle name="Normal 297 25" xfId="25487"/>
    <cellStyle name="Normal 297 3" xfId="10664"/>
    <cellStyle name="Normal 297 3 10" xfId="22775"/>
    <cellStyle name="Normal 297 3 10 2" xfId="32811"/>
    <cellStyle name="Normal 297 3 11" xfId="26787"/>
    <cellStyle name="Normal 297 3 2" xfId="10732"/>
    <cellStyle name="Normal 297 3 2 2" xfId="13856"/>
    <cellStyle name="Normal 297 3 2 2 2" xfId="16453"/>
    <cellStyle name="Normal 297 3 2 2 2 2" xfId="23477"/>
    <cellStyle name="Normal 297 3 2 2 2 2 2" xfId="33513"/>
    <cellStyle name="Normal 297 3 2 2 2 3" xfId="29789"/>
    <cellStyle name="Normal 297 3 2 2 3" xfId="22960"/>
    <cellStyle name="Normal 297 3 2 2 3 2" xfId="32996"/>
    <cellStyle name="Normal 297 3 2 2 4" xfId="27917"/>
    <cellStyle name="Normal 297 3 2 3" xfId="15263"/>
    <cellStyle name="Normal 297 3 2 3 2" xfId="16454"/>
    <cellStyle name="Normal 297 3 2 3 2 2" xfId="23478"/>
    <cellStyle name="Normal 297 3 2 3 2 2 2" xfId="33514"/>
    <cellStyle name="Normal 297 3 2 3 2 3" xfId="29790"/>
    <cellStyle name="Normal 297 3 2 3 3" xfId="23110"/>
    <cellStyle name="Normal 297 3 2 3 3 2" xfId="33146"/>
    <cellStyle name="Normal 297 3 2 3 4" xfId="29324"/>
    <cellStyle name="Normal 297 3 2 4" xfId="16455"/>
    <cellStyle name="Normal 297 3 2 4 2" xfId="23479"/>
    <cellStyle name="Normal 297 3 2 4 2 2" xfId="33515"/>
    <cellStyle name="Normal 297 3 2 4 3" xfId="29791"/>
    <cellStyle name="Normal 297 3 2 5" xfId="13469"/>
    <cellStyle name="Normal 297 3 2 5 2" xfId="27710"/>
    <cellStyle name="Normal 297 3 2 6" xfId="22810"/>
    <cellStyle name="Normal 297 3 2 6 2" xfId="32846"/>
    <cellStyle name="Normal 297 3 2 7" xfId="26819"/>
    <cellStyle name="Normal 297 3 3" xfId="10795"/>
    <cellStyle name="Normal 297 3 3 2" xfId="13880"/>
    <cellStyle name="Normal 297 3 3 2 2" xfId="16456"/>
    <cellStyle name="Normal 297 3 3 2 2 2" xfId="23480"/>
    <cellStyle name="Normal 297 3 3 2 2 2 2" xfId="33516"/>
    <cellStyle name="Normal 297 3 3 2 2 3" xfId="29792"/>
    <cellStyle name="Normal 297 3 3 2 3" xfId="22984"/>
    <cellStyle name="Normal 297 3 3 2 3 2" xfId="33020"/>
    <cellStyle name="Normal 297 3 3 2 4" xfId="27941"/>
    <cellStyle name="Normal 297 3 3 3" xfId="15325"/>
    <cellStyle name="Normal 297 3 3 3 2" xfId="16457"/>
    <cellStyle name="Normal 297 3 3 3 2 2" xfId="23481"/>
    <cellStyle name="Normal 297 3 3 3 2 2 2" xfId="33517"/>
    <cellStyle name="Normal 297 3 3 3 2 3" xfId="29793"/>
    <cellStyle name="Normal 297 3 3 3 3" xfId="23134"/>
    <cellStyle name="Normal 297 3 3 3 3 2" xfId="33170"/>
    <cellStyle name="Normal 297 3 3 3 4" xfId="29386"/>
    <cellStyle name="Normal 297 3 3 4" xfId="16458"/>
    <cellStyle name="Normal 297 3 3 4 2" xfId="23482"/>
    <cellStyle name="Normal 297 3 3 4 2 2" xfId="33518"/>
    <cellStyle name="Normal 297 3 3 4 3" xfId="29794"/>
    <cellStyle name="Normal 297 3 3 5" xfId="13493"/>
    <cellStyle name="Normal 297 3 3 5 2" xfId="27734"/>
    <cellStyle name="Normal 297 3 3 6" xfId="22834"/>
    <cellStyle name="Normal 297 3 3 6 2" xfId="32870"/>
    <cellStyle name="Normal 297 3 3 7" xfId="26881"/>
    <cellStyle name="Normal 297 3 4" xfId="10823"/>
    <cellStyle name="Normal 297 3 4 2" xfId="13904"/>
    <cellStyle name="Normal 297 3 4 2 2" xfId="16459"/>
    <cellStyle name="Normal 297 3 4 2 2 2" xfId="23483"/>
    <cellStyle name="Normal 297 3 4 2 2 2 2" xfId="33519"/>
    <cellStyle name="Normal 297 3 4 2 2 3" xfId="29795"/>
    <cellStyle name="Normal 297 3 4 2 3" xfId="23008"/>
    <cellStyle name="Normal 297 3 4 2 3 2" xfId="33044"/>
    <cellStyle name="Normal 297 3 4 2 4" xfId="27965"/>
    <cellStyle name="Normal 297 3 4 3" xfId="15353"/>
    <cellStyle name="Normal 297 3 4 3 2" xfId="16460"/>
    <cellStyle name="Normal 297 3 4 3 2 2" xfId="23484"/>
    <cellStyle name="Normal 297 3 4 3 2 2 2" xfId="33520"/>
    <cellStyle name="Normal 297 3 4 3 2 3" xfId="29796"/>
    <cellStyle name="Normal 297 3 4 3 3" xfId="23158"/>
    <cellStyle name="Normal 297 3 4 3 3 2" xfId="33194"/>
    <cellStyle name="Normal 297 3 4 3 4" xfId="29414"/>
    <cellStyle name="Normal 297 3 4 4" xfId="16461"/>
    <cellStyle name="Normal 297 3 4 4 2" xfId="23485"/>
    <cellStyle name="Normal 297 3 4 4 2 2" xfId="33521"/>
    <cellStyle name="Normal 297 3 4 4 3" xfId="29797"/>
    <cellStyle name="Normal 297 3 4 5" xfId="13517"/>
    <cellStyle name="Normal 297 3 4 5 2" xfId="27758"/>
    <cellStyle name="Normal 297 3 4 6" xfId="22858"/>
    <cellStyle name="Normal 297 3 4 6 2" xfId="32894"/>
    <cellStyle name="Normal 297 3 4 7" xfId="26909"/>
    <cellStyle name="Normal 297 3 5" xfId="13832"/>
    <cellStyle name="Normal 297 3 5 2" xfId="16462"/>
    <cellStyle name="Normal 297 3 5 2 2" xfId="23486"/>
    <cellStyle name="Normal 297 3 5 2 2 2" xfId="33522"/>
    <cellStyle name="Normal 297 3 5 2 3" xfId="29798"/>
    <cellStyle name="Normal 297 3 5 3" xfId="22936"/>
    <cellStyle name="Normal 297 3 5 3 2" xfId="32972"/>
    <cellStyle name="Normal 297 3 5 4" xfId="27893"/>
    <cellStyle name="Normal 297 3 6" xfId="15231"/>
    <cellStyle name="Normal 297 3 6 2" xfId="16463"/>
    <cellStyle name="Normal 297 3 6 2 2" xfId="23487"/>
    <cellStyle name="Normal 297 3 6 2 2 2" xfId="33523"/>
    <cellStyle name="Normal 297 3 6 2 3" xfId="29799"/>
    <cellStyle name="Normal 297 3 6 3" xfId="23086"/>
    <cellStyle name="Normal 297 3 6 3 2" xfId="33122"/>
    <cellStyle name="Normal 297 3 6 4" xfId="29292"/>
    <cellStyle name="Normal 297 3 7" xfId="16464"/>
    <cellStyle name="Normal 297 3 7 2" xfId="23488"/>
    <cellStyle name="Normal 297 3 7 2 2" xfId="33524"/>
    <cellStyle name="Normal 297 3 7 3" xfId="29800"/>
    <cellStyle name="Normal 297 3 8" xfId="18324"/>
    <cellStyle name="Normal 297 3 8 2" xfId="23773"/>
    <cellStyle name="Normal 297 3 8 2 2" xfId="33809"/>
    <cellStyle name="Normal 297 3 8 3" xfId="30452"/>
    <cellStyle name="Normal 297 3 9" xfId="13445"/>
    <cellStyle name="Normal 297 3 9 2" xfId="27686"/>
    <cellStyle name="Normal 297 4" xfId="10670"/>
    <cellStyle name="Normal 297 4 10" xfId="26793"/>
    <cellStyle name="Normal 297 4 2" xfId="10738"/>
    <cellStyle name="Normal 297 4 2 2" xfId="13862"/>
    <cellStyle name="Normal 297 4 2 2 2" xfId="16465"/>
    <cellStyle name="Normal 297 4 2 2 2 2" xfId="23489"/>
    <cellStyle name="Normal 297 4 2 2 2 2 2" xfId="33525"/>
    <cellStyle name="Normal 297 4 2 2 2 3" xfId="29801"/>
    <cellStyle name="Normal 297 4 2 2 3" xfId="22966"/>
    <cellStyle name="Normal 297 4 2 2 3 2" xfId="33002"/>
    <cellStyle name="Normal 297 4 2 2 4" xfId="27923"/>
    <cellStyle name="Normal 297 4 2 3" xfId="15269"/>
    <cellStyle name="Normal 297 4 2 3 2" xfId="16466"/>
    <cellStyle name="Normal 297 4 2 3 2 2" xfId="23490"/>
    <cellStyle name="Normal 297 4 2 3 2 2 2" xfId="33526"/>
    <cellStyle name="Normal 297 4 2 3 2 3" xfId="29802"/>
    <cellStyle name="Normal 297 4 2 3 3" xfId="23116"/>
    <cellStyle name="Normal 297 4 2 3 3 2" xfId="33152"/>
    <cellStyle name="Normal 297 4 2 3 4" xfId="29330"/>
    <cellStyle name="Normal 297 4 2 4" xfId="16467"/>
    <cellStyle name="Normal 297 4 2 4 2" xfId="23491"/>
    <cellStyle name="Normal 297 4 2 4 2 2" xfId="33527"/>
    <cellStyle name="Normal 297 4 2 4 3" xfId="29803"/>
    <cellStyle name="Normal 297 4 2 5" xfId="13475"/>
    <cellStyle name="Normal 297 4 2 5 2" xfId="27716"/>
    <cellStyle name="Normal 297 4 2 6" xfId="22816"/>
    <cellStyle name="Normal 297 4 2 6 2" xfId="32852"/>
    <cellStyle name="Normal 297 4 2 7" xfId="26825"/>
    <cellStyle name="Normal 297 4 3" xfId="10801"/>
    <cellStyle name="Normal 297 4 3 2" xfId="13886"/>
    <cellStyle name="Normal 297 4 3 2 2" xfId="16468"/>
    <cellStyle name="Normal 297 4 3 2 2 2" xfId="23492"/>
    <cellStyle name="Normal 297 4 3 2 2 2 2" xfId="33528"/>
    <cellStyle name="Normal 297 4 3 2 2 3" xfId="29804"/>
    <cellStyle name="Normal 297 4 3 2 3" xfId="22990"/>
    <cellStyle name="Normal 297 4 3 2 3 2" xfId="33026"/>
    <cellStyle name="Normal 297 4 3 2 4" xfId="27947"/>
    <cellStyle name="Normal 297 4 3 3" xfId="15331"/>
    <cellStyle name="Normal 297 4 3 3 2" xfId="16469"/>
    <cellStyle name="Normal 297 4 3 3 2 2" xfId="23493"/>
    <cellStyle name="Normal 297 4 3 3 2 2 2" xfId="33529"/>
    <cellStyle name="Normal 297 4 3 3 2 3" xfId="29805"/>
    <cellStyle name="Normal 297 4 3 3 3" xfId="23140"/>
    <cellStyle name="Normal 297 4 3 3 3 2" xfId="33176"/>
    <cellStyle name="Normal 297 4 3 3 4" xfId="29392"/>
    <cellStyle name="Normal 297 4 3 4" xfId="16470"/>
    <cellStyle name="Normal 297 4 3 4 2" xfId="23494"/>
    <cellStyle name="Normal 297 4 3 4 2 2" xfId="33530"/>
    <cellStyle name="Normal 297 4 3 4 3" xfId="29806"/>
    <cellStyle name="Normal 297 4 3 5" xfId="13499"/>
    <cellStyle name="Normal 297 4 3 5 2" xfId="27740"/>
    <cellStyle name="Normal 297 4 3 6" xfId="22840"/>
    <cellStyle name="Normal 297 4 3 6 2" xfId="32876"/>
    <cellStyle name="Normal 297 4 3 7" xfId="26887"/>
    <cellStyle name="Normal 297 4 4" xfId="10829"/>
    <cellStyle name="Normal 297 4 4 2" xfId="13910"/>
    <cellStyle name="Normal 297 4 4 2 2" xfId="16471"/>
    <cellStyle name="Normal 297 4 4 2 2 2" xfId="23495"/>
    <cellStyle name="Normal 297 4 4 2 2 2 2" xfId="33531"/>
    <cellStyle name="Normal 297 4 4 2 2 3" xfId="29807"/>
    <cellStyle name="Normal 297 4 4 2 3" xfId="23014"/>
    <cellStyle name="Normal 297 4 4 2 3 2" xfId="33050"/>
    <cellStyle name="Normal 297 4 4 2 4" xfId="27971"/>
    <cellStyle name="Normal 297 4 4 3" xfId="15359"/>
    <cellStyle name="Normal 297 4 4 3 2" xfId="16472"/>
    <cellStyle name="Normal 297 4 4 3 2 2" xfId="23496"/>
    <cellStyle name="Normal 297 4 4 3 2 2 2" xfId="33532"/>
    <cellStyle name="Normal 297 4 4 3 2 3" xfId="29808"/>
    <cellStyle name="Normal 297 4 4 3 3" xfId="23164"/>
    <cellStyle name="Normal 297 4 4 3 3 2" xfId="33200"/>
    <cellStyle name="Normal 297 4 4 3 4" xfId="29420"/>
    <cellStyle name="Normal 297 4 4 4" xfId="16473"/>
    <cellStyle name="Normal 297 4 4 4 2" xfId="23497"/>
    <cellStyle name="Normal 297 4 4 4 2 2" xfId="33533"/>
    <cellStyle name="Normal 297 4 4 4 3" xfId="29809"/>
    <cellStyle name="Normal 297 4 4 5" xfId="13523"/>
    <cellStyle name="Normal 297 4 4 5 2" xfId="27764"/>
    <cellStyle name="Normal 297 4 4 6" xfId="22864"/>
    <cellStyle name="Normal 297 4 4 6 2" xfId="32900"/>
    <cellStyle name="Normal 297 4 4 7" xfId="26915"/>
    <cellStyle name="Normal 297 4 5" xfId="13838"/>
    <cellStyle name="Normal 297 4 5 2" xfId="16474"/>
    <cellStyle name="Normal 297 4 5 2 2" xfId="23498"/>
    <cellStyle name="Normal 297 4 5 2 2 2" xfId="33534"/>
    <cellStyle name="Normal 297 4 5 2 3" xfId="29810"/>
    <cellStyle name="Normal 297 4 5 3" xfId="22942"/>
    <cellStyle name="Normal 297 4 5 3 2" xfId="32978"/>
    <cellStyle name="Normal 297 4 5 4" xfId="27899"/>
    <cellStyle name="Normal 297 4 6" xfId="15237"/>
    <cellStyle name="Normal 297 4 6 2" xfId="16475"/>
    <cellStyle name="Normal 297 4 6 2 2" xfId="23499"/>
    <cellStyle name="Normal 297 4 6 2 2 2" xfId="33535"/>
    <cellStyle name="Normal 297 4 6 2 3" xfId="29811"/>
    <cellStyle name="Normal 297 4 6 3" xfId="23092"/>
    <cellStyle name="Normal 297 4 6 3 2" xfId="33128"/>
    <cellStyle name="Normal 297 4 6 4" xfId="29298"/>
    <cellStyle name="Normal 297 4 7" xfId="16476"/>
    <cellStyle name="Normal 297 4 7 2" xfId="23500"/>
    <cellStyle name="Normal 297 4 7 2 2" xfId="33536"/>
    <cellStyle name="Normal 297 4 7 3" xfId="29812"/>
    <cellStyle name="Normal 297 4 8" xfId="13451"/>
    <cellStyle name="Normal 297 4 8 2" xfId="27692"/>
    <cellStyle name="Normal 297 4 9" xfId="22798"/>
    <cellStyle name="Normal 297 4 9 2" xfId="32834"/>
    <cellStyle name="Normal 297 5" xfId="10004"/>
    <cellStyle name="Normal 297 5 2" xfId="13818"/>
    <cellStyle name="Normal 297 5 2 2" xfId="16477"/>
    <cellStyle name="Normal 297 5 2 2 2" xfId="23501"/>
    <cellStyle name="Normal 297 5 2 2 2 2" xfId="33537"/>
    <cellStyle name="Normal 297 5 2 2 3" xfId="29813"/>
    <cellStyle name="Normal 297 5 2 3" xfId="22922"/>
    <cellStyle name="Normal 297 5 2 3 2" xfId="32958"/>
    <cellStyle name="Normal 297 5 2 4" xfId="27879"/>
    <cellStyle name="Normal 297 5 3" xfId="14602"/>
    <cellStyle name="Normal 297 5 3 2" xfId="16478"/>
    <cellStyle name="Normal 297 5 3 2 2" xfId="23502"/>
    <cellStyle name="Normal 297 5 3 2 2 2" xfId="33538"/>
    <cellStyle name="Normal 297 5 3 2 3" xfId="29814"/>
    <cellStyle name="Normal 297 5 3 3" xfId="23072"/>
    <cellStyle name="Normal 297 5 3 3 2" xfId="33108"/>
    <cellStyle name="Normal 297 5 3 4" xfId="28663"/>
    <cellStyle name="Normal 297 5 4" xfId="16479"/>
    <cellStyle name="Normal 297 5 4 2" xfId="23503"/>
    <cellStyle name="Normal 297 5 4 2 2" xfId="33539"/>
    <cellStyle name="Normal 297 5 4 3" xfId="29815"/>
    <cellStyle name="Normal 297 5 5" xfId="13431"/>
    <cellStyle name="Normal 297 5 5 2" xfId="27672"/>
    <cellStyle name="Normal 297 5 6" xfId="22790"/>
    <cellStyle name="Normal 297 5 6 2" xfId="32826"/>
    <cellStyle name="Normal 297 5 7" xfId="26158"/>
    <cellStyle name="Normal 297 6" xfId="10711"/>
    <cellStyle name="Normal 297 6 2" xfId="13842"/>
    <cellStyle name="Normal 297 6 2 2" xfId="16480"/>
    <cellStyle name="Normal 297 6 2 2 2" xfId="23504"/>
    <cellStyle name="Normal 297 6 2 2 2 2" xfId="33540"/>
    <cellStyle name="Normal 297 6 2 2 3" xfId="29816"/>
    <cellStyle name="Normal 297 6 2 3" xfId="22946"/>
    <cellStyle name="Normal 297 6 2 3 2" xfId="32982"/>
    <cellStyle name="Normal 297 6 2 4" xfId="27903"/>
    <cellStyle name="Normal 297 6 3" xfId="15247"/>
    <cellStyle name="Normal 297 6 3 2" xfId="16481"/>
    <cellStyle name="Normal 297 6 3 2 2" xfId="23505"/>
    <cellStyle name="Normal 297 6 3 2 2 2" xfId="33541"/>
    <cellStyle name="Normal 297 6 3 2 3" xfId="29817"/>
    <cellStyle name="Normal 297 6 3 3" xfId="23096"/>
    <cellStyle name="Normal 297 6 3 3 2" xfId="33132"/>
    <cellStyle name="Normal 297 6 3 4" xfId="29308"/>
    <cellStyle name="Normal 297 6 4" xfId="16482"/>
    <cellStyle name="Normal 297 6 4 2" xfId="23506"/>
    <cellStyle name="Normal 297 6 4 2 2" xfId="33542"/>
    <cellStyle name="Normal 297 6 4 3" xfId="29818"/>
    <cellStyle name="Normal 297 6 5" xfId="13455"/>
    <cellStyle name="Normal 297 6 5 2" xfId="27696"/>
    <cellStyle name="Normal 297 6 6" xfId="22802"/>
    <cellStyle name="Normal 297 6 6 2" xfId="32838"/>
    <cellStyle name="Normal 297 6 7" xfId="26803"/>
    <cellStyle name="Normal 297 7" xfId="10780"/>
    <cellStyle name="Normal 297 7 2" xfId="13866"/>
    <cellStyle name="Normal 297 7 2 2" xfId="16483"/>
    <cellStyle name="Normal 297 7 2 2 2" xfId="23507"/>
    <cellStyle name="Normal 297 7 2 2 2 2" xfId="33543"/>
    <cellStyle name="Normal 297 7 2 2 3" xfId="29819"/>
    <cellStyle name="Normal 297 7 2 3" xfId="22970"/>
    <cellStyle name="Normal 297 7 2 3 2" xfId="33006"/>
    <cellStyle name="Normal 297 7 2 4" xfId="27927"/>
    <cellStyle name="Normal 297 7 3" xfId="15310"/>
    <cellStyle name="Normal 297 7 3 2" xfId="16484"/>
    <cellStyle name="Normal 297 7 3 2 2" xfId="23508"/>
    <cellStyle name="Normal 297 7 3 2 2 2" xfId="33544"/>
    <cellStyle name="Normal 297 7 3 2 3" xfId="29820"/>
    <cellStyle name="Normal 297 7 3 3" xfId="23120"/>
    <cellStyle name="Normal 297 7 3 3 2" xfId="33156"/>
    <cellStyle name="Normal 297 7 3 4" xfId="29371"/>
    <cellStyle name="Normal 297 7 4" xfId="16485"/>
    <cellStyle name="Normal 297 7 4 2" xfId="23509"/>
    <cellStyle name="Normal 297 7 4 2 2" xfId="33545"/>
    <cellStyle name="Normal 297 7 4 3" xfId="29821"/>
    <cellStyle name="Normal 297 7 5" xfId="13479"/>
    <cellStyle name="Normal 297 7 5 2" xfId="27720"/>
    <cellStyle name="Normal 297 7 6" xfId="22820"/>
    <cellStyle name="Normal 297 7 6 2" xfId="32856"/>
    <cellStyle name="Normal 297 7 7" xfId="26866"/>
    <cellStyle name="Normal 297 8" xfId="10809"/>
    <cellStyle name="Normal 297 8 2" xfId="13890"/>
    <cellStyle name="Normal 297 8 2 2" xfId="16486"/>
    <cellStyle name="Normal 297 8 2 2 2" xfId="23510"/>
    <cellStyle name="Normal 297 8 2 2 2 2" xfId="33546"/>
    <cellStyle name="Normal 297 8 2 2 3" xfId="29822"/>
    <cellStyle name="Normal 297 8 2 3" xfId="22994"/>
    <cellStyle name="Normal 297 8 2 3 2" xfId="33030"/>
    <cellStyle name="Normal 297 8 2 4" xfId="27951"/>
    <cellStyle name="Normal 297 8 3" xfId="15339"/>
    <cellStyle name="Normal 297 8 3 2" xfId="16487"/>
    <cellStyle name="Normal 297 8 3 2 2" xfId="23511"/>
    <cellStyle name="Normal 297 8 3 2 2 2" xfId="33547"/>
    <cellStyle name="Normal 297 8 3 2 3" xfId="29823"/>
    <cellStyle name="Normal 297 8 3 3" xfId="23144"/>
    <cellStyle name="Normal 297 8 3 3 2" xfId="33180"/>
    <cellStyle name="Normal 297 8 3 4" xfId="29400"/>
    <cellStyle name="Normal 297 8 4" xfId="16488"/>
    <cellStyle name="Normal 297 8 4 2" xfId="23512"/>
    <cellStyle name="Normal 297 8 4 2 2" xfId="33548"/>
    <cellStyle name="Normal 297 8 4 3" xfId="29824"/>
    <cellStyle name="Normal 297 8 5" xfId="13503"/>
    <cellStyle name="Normal 297 8 5 2" xfId="27744"/>
    <cellStyle name="Normal 297 8 6" xfId="22844"/>
    <cellStyle name="Normal 297 8 6 2" xfId="32880"/>
    <cellStyle name="Normal 297 8 7" xfId="26895"/>
    <cellStyle name="Normal 297 9" xfId="10901"/>
    <cellStyle name="Normal 297 9 2" xfId="13916"/>
    <cellStyle name="Normal 297 9 2 2" xfId="16489"/>
    <cellStyle name="Normal 297 9 2 2 2" xfId="23513"/>
    <cellStyle name="Normal 297 9 2 2 2 2" xfId="33549"/>
    <cellStyle name="Normal 297 9 2 2 3" xfId="29825"/>
    <cellStyle name="Normal 297 9 2 3" xfId="23020"/>
    <cellStyle name="Normal 297 9 2 3 2" xfId="33056"/>
    <cellStyle name="Normal 297 9 2 4" xfId="27977"/>
    <cellStyle name="Normal 297 9 3" xfId="15365"/>
    <cellStyle name="Normal 297 9 3 2" xfId="16490"/>
    <cellStyle name="Normal 297 9 3 2 2" xfId="23514"/>
    <cellStyle name="Normal 297 9 3 2 2 2" xfId="33550"/>
    <cellStyle name="Normal 297 9 3 2 3" xfId="29826"/>
    <cellStyle name="Normal 297 9 3 3" xfId="23170"/>
    <cellStyle name="Normal 297 9 3 3 2" xfId="33206"/>
    <cellStyle name="Normal 297 9 3 4" xfId="29426"/>
    <cellStyle name="Normal 297 9 4" xfId="16491"/>
    <cellStyle name="Normal 297 9 4 2" xfId="23515"/>
    <cellStyle name="Normal 297 9 4 2 2" xfId="33551"/>
    <cellStyle name="Normal 297 9 4 3" xfId="29827"/>
    <cellStyle name="Normal 297 9 5" xfId="13581"/>
    <cellStyle name="Normal 297 9 5 2" xfId="27822"/>
    <cellStyle name="Normal 297 9 6" xfId="22870"/>
    <cellStyle name="Normal 297 9 6 2" xfId="32906"/>
    <cellStyle name="Normal 297 9 7" xfId="26971"/>
    <cellStyle name="Normal 298" xfId="16492"/>
    <cellStyle name="Normal 298 2" xfId="24807"/>
    <cellStyle name="Normal 298 3" xfId="29828"/>
    <cellStyle name="Normal 299" xfId="16493"/>
    <cellStyle name="Normal 299 2" xfId="24808"/>
    <cellStyle name="Normal 299 3" xfId="29829"/>
    <cellStyle name="Normal 3" xfId="2998"/>
    <cellStyle name="Normal 3 2 5 2" xfId="7332"/>
    <cellStyle name="Normal 30" xfId="2999"/>
    <cellStyle name="Normal 30 2" xfId="7333"/>
    <cellStyle name="Normal 30 2 2" xfId="9434"/>
    <cellStyle name="Normal 30 2 3" xfId="10088"/>
    <cellStyle name="Normal 30 2 4" xfId="9347"/>
    <cellStyle name="Normal 30 3" xfId="9265"/>
    <cellStyle name="Normal 30 3 2" xfId="17996"/>
    <cellStyle name="Normal 30 4" xfId="13608"/>
    <cellStyle name="Normal 30_Barclays International Qrtly" xfId="24772"/>
    <cellStyle name="Normal 300" xfId="16494"/>
    <cellStyle name="Normal 300 2" xfId="24803"/>
    <cellStyle name="Normal 300 3" xfId="29830"/>
    <cellStyle name="Normal 301" xfId="16495"/>
    <cellStyle name="Normal 301 2" xfId="24804"/>
    <cellStyle name="Normal 301 3" xfId="29831"/>
    <cellStyle name="Normal 302" xfId="16496"/>
    <cellStyle name="Normal 302 2" xfId="24806"/>
    <cellStyle name="Normal 302 3" xfId="29832"/>
    <cellStyle name="Normal 303" xfId="16497"/>
    <cellStyle name="Normal 304" xfId="16498"/>
    <cellStyle name="Normal 305" xfId="16499"/>
    <cellStyle name="Normal 306" xfId="16500"/>
    <cellStyle name="Normal 307" xfId="16501"/>
    <cellStyle name="Normal 308" xfId="16502"/>
    <cellStyle name="Normal 309" xfId="16503"/>
    <cellStyle name="Normal 31" xfId="3000"/>
    <cellStyle name="Normal 31 2" xfId="7334"/>
    <cellStyle name="Normal 31 2 2" xfId="9433"/>
    <cellStyle name="Normal 31 2 3" xfId="10048"/>
    <cellStyle name="Normal 31 2 4" xfId="9348"/>
    <cellStyle name="Normal 31 3" xfId="9264"/>
    <cellStyle name="Normal 31 3 2" xfId="17997"/>
    <cellStyle name="Normal 31 4" xfId="13677"/>
    <cellStyle name="Normal 310" xfId="16504"/>
    <cellStyle name="Normal 311" xfId="16505"/>
    <cellStyle name="Normal 312" xfId="16506"/>
    <cellStyle name="Normal 313" xfId="16507"/>
    <cellStyle name="Normal 314" xfId="16508"/>
    <cellStyle name="Normal 315" xfId="16509"/>
    <cellStyle name="Normal 316" xfId="16510"/>
    <cellStyle name="Normal 317" xfId="16511"/>
    <cellStyle name="Normal 318" xfId="16512"/>
    <cellStyle name="Normal 319" xfId="16513"/>
    <cellStyle name="Normal 32" xfId="3001"/>
    <cellStyle name="Normal 32 2" xfId="7335"/>
    <cellStyle name="Normal 32 2 2" xfId="9432"/>
    <cellStyle name="Normal 32 2 3" xfId="10050"/>
    <cellStyle name="Normal 32 2 4" xfId="9349"/>
    <cellStyle name="Normal 32 3" xfId="9263"/>
    <cellStyle name="Normal 32 3 2" xfId="17998"/>
    <cellStyle name="Normal 320" xfId="16514"/>
    <cellStyle name="Normal 321" xfId="16515"/>
    <cellStyle name="Normal 322" xfId="16516"/>
    <cellStyle name="Normal 323" xfId="16517"/>
    <cellStyle name="Normal 324" xfId="16518"/>
    <cellStyle name="Normal 325" xfId="16519"/>
    <cellStyle name="Normal 326" xfId="16520"/>
    <cellStyle name="Normal 327" xfId="16521"/>
    <cellStyle name="Normal 328" xfId="16522"/>
    <cellStyle name="Normal 329" xfId="16523"/>
    <cellStyle name="Normal 33" xfId="10"/>
    <cellStyle name="Normal 33 10" xfId="15447"/>
    <cellStyle name="Normal 33 10 2" xfId="15472"/>
    <cellStyle name="Normal 33 10 3" xfId="23234"/>
    <cellStyle name="Normal 33 10 3 2" xfId="33270"/>
    <cellStyle name="Normal 33 10 4" xfId="29508"/>
    <cellStyle name="Normal 33 11" xfId="15461"/>
    <cellStyle name="Normal 33 11 2" xfId="16524"/>
    <cellStyle name="Normal 33 11 2 2" xfId="23516"/>
    <cellStyle name="Normal 33 11 2 2 2" xfId="33552"/>
    <cellStyle name="Normal 33 11 2 3" xfId="29833"/>
    <cellStyle name="Normal 33 11 3" xfId="23241"/>
    <cellStyle name="Normal 33 11 3 2" xfId="33277"/>
    <cellStyle name="Normal 33 11 4" xfId="29522"/>
    <cellStyle name="Normal 33 12" xfId="15463"/>
    <cellStyle name="Normal 33 12 2" xfId="16525"/>
    <cellStyle name="Normal 33 12 2 2" xfId="23517"/>
    <cellStyle name="Normal 33 12 2 2 2" xfId="33553"/>
    <cellStyle name="Normal 33 12 2 3" xfId="29834"/>
    <cellStyle name="Normal 33 12 3" xfId="23242"/>
    <cellStyle name="Normal 33 12 3 2" xfId="33278"/>
    <cellStyle name="Normal 33 12 4" xfId="29524"/>
    <cellStyle name="Normal 33 13" xfId="16526"/>
    <cellStyle name="Normal 33 13 2" xfId="23518"/>
    <cellStyle name="Normal 33 13 2 2" xfId="33554"/>
    <cellStyle name="Normal 33 13 3" xfId="29835"/>
    <cellStyle name="Normal 33 14" xfId="10916"/>
    <cellStyle name="Normal 33 14 2" xfId="20886"/>
    <cellStyle name="Normal 33 14 2 2" xfId="30943"/>
    <cellStyle name="Normal 33 14 3" xfId="26977"/>
    <cellStyle name="Normal 33 15" xfId="24819"/>
    <cellStyle name="Normal 33 2" xfId="9258"/>
    <cellStyle name="Normal 33 2 2" xfId="13678"/>
    <cellStyle name="Normal 33 2 3" xfId="13814"/>
    <cellStyle name="Normal 33 2 3 2" xfId="16527"/>
    <cellStyle name="Normal 33 2 3 2 2" xfId="23519"/>
    <cellStyle name="Normal 33 2 3 2 2 2" xfId="33555"/>
    <cellStyle name="Normal 33 2 3 2 3" xfId="29836"/>
    <cellStyle name="Normal 33 2 3 3" xfId="22918"/>
    <cellStyle name="Normal 33 2 3 3 2" xfId="32954"/>
    <cellStyle name="Normal 33 2 3 4" xfId="27875"/>
    <cellStyle name="Normal 33 2 4" xfId="13964"/>
    <cellStyle name="Normal 33 2 4 2" xfId="16528"/>
    <cellStyle name="Normal 33 2 4 2 2" xfId="23520"/>
    <cellStyle name="Normal 33 2 4 2 2 2" xfId="33556"/>
    <cellStyle name="Normal 33 2 4 2 3" xfId="29837"/>
    <cellStyle name="Normal 33 2 4 3" xfId="23068"/>
    <cellStyle name="Normal 33 2 4 3 2" xfId="33104"/>
    <cellStyle name="Normal 33 2 4 4" xfId="28025"/>
    <cellStyle name="Normal 33 2 5" xfId="16529"/>
    <cellStyle name="Normal 33 2 5 2" xfId="23521"/>
    <cellStyle name="Normal 33 2 5 2 2" xfId="33557"/>
    <cellStyle name="Normal 33 2 5 3" xfId="29838"/>
    <cellStyle name="Normal 33 2 6" xfId="13427"/>
    <cellStyle name="Normal 33 2 6 2" xfId="27668"/>
    <cellStyle name="Normal 33 2 7" xfId="22786"/>
    <cellStyle name="Normal 33 2 7 2" xfId="32822"/>
    <cellStyle name="Normal 33 2 8" xfId="25520"/>
    <cellStyle name="Normal 33 3" xfId="9271"/>
    <cellStyle name="Normal 33 4" xfId="10891"/>
    <cellStyle name="Normal 33 4 2" xfId="13911"/>
    <cellStyle name="Normal 33 4 2 2" xfId="16530"/>
    <cellStyle name="Normal 33 4 2 2 2" xfId="23522"/>
    <cellStyle name="Normal 33 4 2 2 2 2" xfId="33558"/>
    <cellStyle name="Normal 33 4 2 2 3" xfId="29839"/>
    <cellStyle name="Normal 33 4 2 3" xfId="23015"/>
    <cellStyle name="Normal 33 4 2 3 2" xfId="33051"/>
    <cellStyle name="Normal 33 4 2 4" xfId="27972"/>
    <cellStyle name="Normal 33 4 3" xfId="15360"/>
    <cellStyle name="Normal 33 4 3 2" xfId="16531"/>
    <cellStyle name="Normal 33 4 3 2 2" xfId="23523"/>
    <cellStyle name="Normal 33 4 3 2 2 2" xfId="33559"/>
    <cellStyle name="Normal 33 4 3 2 3" xfId="29840"/>
    <cellStyle name="Normal 33 4 3 3" xfId="23165"/>
    <cellStyle name="Normal 33 4 3 3 2" xfId="33201"/>
    <cellStyle name="Normal 33 4 3 4" xfId="29421"/>
    <cellStyle name="Normal 33 4 4" xfId="16532"/>
    <cellStyle name="Normal 33 4 4 2" xfId="23524"/>
    <cellStyle name="Normal 33 4 4 2 2" xfId="33560"/>
    <cellStyle name="Normal 33 4 4 3" xfId="29841"/>
    <cellStyle name="Normal 33 4 5" xfId="13576"/>
    <cellStyle name="Normal 33 4 5 2" xfId="27817"/>
    <cellStyle name="Normal 33 4 6" xfId="22865"/>
    <cellStyle name="Normal 33 4 6 2" xfId="32901"/>
    <cellStyle name="Normal 33 4 7" xfId="26966"/>
    <cellStyle name="Normal 33 5" xfId="13599"/>
    <cellStyle name="Normal 33 6" xfId="13762"/>
    <cellStyle name="Normal 33 6 2" xfId="13950"/>
    <cellStyle name="Normal 33 6 2 2" xfId="16533"/>
    <cellStyle name="Normal 33 6 2 2 2" xfId="23525"/>
    <cellStyle name="Normal 33 6 2 2 2 2" xfId="33561"/>
    <cellStyle name="Normal 33 6 2 2 3" xfId="29842"/>
    <cellStyle name="Normal 33 6 2 3" xfId="23054"/>
    <cellStyle name="Normal 33 6 2 3 2" xfId="33090"/>
    <cellStyle name="Normal 33 6 2 4" xfId="28011"/>
    <cellStyle name="Normal 33 6 3" xfId="15399"/>
    <cellStyle name="Normal 33 6 3 2" xfId="16534"/>
    <cellStyle name="Normal 33 6 3 2 2" xfId="23526"/>
    <cellStyle name="Normal 33 6 3 2 2 2" xfId="33562"/>
    <cellStyle name="Normal 33 6 3 2 3" xfId="29843"/>
    <cellStyle name="Normal 33 6 3 3" xfId="23204"/>
    <cellStyle name="Normal 33 6 3 3 2" xfId="33240"/>
    <cellStyle name="Normal 33 6 3 4" xfId="29460"/>
    <cellStyle name="Normal 33 6 4" xfId="16535"/>
    <cellStyle name="Normal 33 6 4 2" xfId="23527"/>
    <cellStyle name="Normal 33 6 4 2 2" xfId="33563"/>
    <cellStyle name="Normal 33 6 4 3" xfId="29844"/>
    <cellStyle name="Normal 33 6 5" xfId="22904"/>
    <cellStyle name="Normal 33 6 5 2" xfId="32940"/>
    <cellStyle name="Normal 33 6 6" xfId="27861"/>
    <cellStyle name="Normal 33 7" xfId="13807"/>
    <cellStyle name="Normal 33 7 2" xfId="16536"/>
    <cellStyle name="Normal 33 7 2 2" xfId="23528"/>
    <cellStyle name="Normal 33 7 2 2 2" xfId="33564"/>
    <cellStyle name="Normal 33 7 2 3" xfId="29845"/>
    <cellStyle name="Normal 33 7 3" xfId="22911"/>
    <cellStyle name="Normal 33 7 3 2" xfId="32947"/>
    <cellStyle name="Normal 33 7 4" xfId="27868"/>
    <cellStyle name="Normal 33 8" xfId="13957"/>
    <cellStyle name="Normal 33 8 2" xfId="16537"/>
    <cellStyle name="Normal 33 8 2 2" xfId="23529"/>
    <cellStyle name="Normal 33 8 2 2 2" xfId="33565"/>
    <cellStyle name="Normal 33 8 2 3" xfId="29846"/>
    <cellStyle name="Normal 33 8 3" xfId="23061"/>
    <cellStyle name="Normal 33 8 3 2" xfId="33097"/>
    <cellStyle name="Normal 33 8 4" xfId="28018"/>
    <cellStyle name="Normal 33 9" xfId="15406"/>
    <cellStyle name="Normal 33 9 2" xfId="16538"/>
    <cellStyle name="Normal 33 9 2 2" xfId="23530"/>
    <cellStyle name="Normal 33 9 2 2 2" xfId="33566"/>
    <cellStyle name="Normal 33 9 2 3" xfId="29847"/>
    <cellStyle name="Normal 33 9 3" xfId="23211"/>
    <cellStyle name="Normal 33 9 3 2" xfId="33247"/>
    <cellStyle name="Normal 33 9 4" xfId="29467"/>
    <cellStyle name="Normal 33_Barclays International Qrtly" xfId="24773"/>
    <cellStyle name="Normal 330" xfId="16539"/>
    <cellStyle name="Normal 331" xfId="16540"/>
    <cellStyle name="Normal 332" xfId="16541"/>
    <cellStyle name="Normal 333" xfId="16542"/>
    <cellStyle name="Normal 334" xfId="16543"/>
    <cellStyle name="Normal 335" xfId="16544"/>
    <cellStyle name="Normal 336" xfId="16545"/>
    <cellStyle name="Normal 337" xfId="16546"/>
    <cellStyle name="Normal 338" xfId="16547"/>
    <cellStyle name="Normal 339" xfId="16548"/>
    <cellStyle name="Normal 34" xfId="7336"/>
    <cellStyle name="Normal 34 2" xfId="13714"/>
    <cellStyle name="Normal 34 3" xfId="13700"/>
    <cellStyle name="Normal 340" xfId="16549"/>
    <cellStyle name="Normal 341" xfId="16550"/>
    <cellStyle name="Normal 342" xfId="16551"/>
    <cellStyle name="Normal 343" xfId="16552"/>
    <cellStyle name="Normal 344" xfId="16553"/>
    <cellStyle name="Normal 345" xfId="16554"/>
    <cellStyle name="Normal 346" xfId="16555"/>
    <cellStyle name="Normal 347" xfId="16556"/>
    <cellStyle name="Normal 348" xfId="16557"/>
    <cellStyle name="Normal 349" xfId="16558"/>
    <cellStyle name="Normal 35" xfId="7337"/>
    <cellStyle name="Normal 35 2" xfId="13674"/>
    <cellStyle name="Normal 35 3" xfId="13706"/>
    <cellStyle name="Normal 35 3 2" xfId="13929"/>
    <cellStyle name="Normal 35 3 2 2" xfId="16559"/>
    <cellStyle name="Normal 35 3 2 2 2" xfId="23531"/>
    <cellStyle name="Normal 35 3 2 2 2 2" xfId="33567"/>
    <cellStyle name="Normal 35 3 2 2 3" xfId="29848"/>
    <cellStyle name="Normal 35 3 2 3" xfId="23033"/>
    <cellStyle name="Normal 35 3 2 3 2" xfId="33069"/>
    <cellStyle name="Normal 35 3 2 4" xfId="27990"/>
    <cellStyle name="Normal 35 3 3" xfId="15378"/>
    <cellStyle name="Normal 35 3 3 2" xfId="16560"/>
    <cellStyle name="Normal 35 3 3 2 2" xfId="23532"/>
    <cellStyle name="Normal 35 3 3 2 2 2" xfId="33568"/>
    <cellStyle name="Normal 35 3 3 2 3" xfId="29849"/>
    <cellStyle name="Normal 35 3 3 3" xfId="23183"/>
    <cellStyle name="Normal 35 3 3 3 2" xfId="33219"/>
    <cellStyle name="Normal 35 3 3 4" xfId="29439"/>
    <cellStyle name="Normal 35 3 4" xfId="16561"/>
    <cellStyle name="Normal 35 3 4 2" xfId="23533"/>
    <cellStyle name="Normal 35 3 4 2 2" xfId="33569"/>
    <cellStyle name="Normal 35 3 4 3" xfId="29850"/>
    <cellStyle name="Normal 35 3 5" xfId="22883"/>
    <cellStyle name="Normal 35 3 5 2" xfId="32919"/>
    <cellStyle name="Normal 35 3 6" xfId="27840"/>
    <cellStyle name="Normal 35 4" xfId="13740"/>
    <cellStyle name="Normal 35 4 2" xfId="13935"/>
    <cellStyle name="Normal 35 4 2 2" xfId="16562"/>
    <cellStyle name="Normal 35 4 2 2 2" xfId="23534"/>
    <cellStyle name="Normal 35 4 2 2 2 2" xfId="33570"/>
    <cellStyle name="Normal 35 4 2 2 3" xfId="29851"/>
    <cellStyle name="Normal 35 4 2 3" xfId="23039"/>
    <cellStyle name="Normal 35 4 2 3 2" xfId="33075"/>
    <cellStyle name="Normal 35 4 2 4" xfId="27996"/>
    <cellStyle name="Normal 35 4 3" xfId="15384"/>
    <cellStyle name="Normal 35 4 3 2" xfId="16563"/>
    <cellStyle name="Normal 35 4 3 2 2" xfId="23535"/>
    <cellStyle name="Normal 35 4 3 2 2 2" xfId="33571"/>
    <cellStyle name="Normal 35 4 3 2 3" xfId="29852"/>
    <cellStyle name="Normal 35 4 3 3" xfId="23189"/>
    <cellStyle name="Normal 35 4 3 3 2" xfId="33225"/>
    <cellStyle name="Normal 35 4 3 4" xfId="29445"/>
    <cellStyle name="Normal 35 4 4" xfId="16564"/>
    <cellStyle name="Normal 35 4 4 2" xfId="23536"/>
    <cellStyle name="Normal 35 4 4 2 2" xfId="33572"/>
    <cellStyle name="Normal 35 4 4 3" xfId="29853"/>
    <cellStyle name="Normal 35 4 5" xfId="22889"/>
    <cellStyle name="Normal 35 4 5 2" xfId="32925"/>
    <cellStyle name="Normal 35 4 6" xfId="27846"/>
    <cellStyle name="Normal 350" xfId="16565"/>
    <cellStyle name="Normal 351" xfId="16566"/>
    <cellStyle name="Normal 352" xfId="16567"/>
    <cellStyle name="Normal 353" xfId="16568"/>
    <cellStyle name="Normal 354" xfId="16569"/>
    <cellStyle name="Normal 355" xfId="16570"/>
    <cellStyle name="Normal 356" xfId="16571"/>
    <cellStyle name="Normal 357" xfId="16572"/>
    <cellStyle name="Normal 358" xfId="16573"/>
    <cellStyle name="Normal 359" xfId="16574"/>
    <cellStyle name="Normal 36" xfId="7338"/>
    <cellStyle name="Normal 36 2" xfId="8887"/>
    <cellStyle name="Normal 36 2 2" xfId="9431"/>
    <cellStyle name="Normal 36 2 3" xfId="10032"/>
    <cellStyle name="Normal 36 2 4" xfId="9350"/>
    <cellStyle name="Normal 36 3" xfId="13722"/>
    <cellStyle name="Normal 36 3 2" xfId="13933"/>
    <cellStyle name="Normal 36 3 2 2" xfId="16575"/>
    <cellStyle name="Normal 36 3 2 2 2" xfId="23537"/>
    <cellStyle name="Normal 36 3 2 2 2 2" xfId="33573"/>
    <cellStyle name="Normal 36 3 2 2 3" xfId="29854"/>
    <cellStyle name="Normal 36 3 2 3" xfId="23037"/>
    <cellStyle name="Normal 36 3 2 3 2" xfId="33073"/>
    <cellStyle name="Normal 36 3 2 4" xfId="27994"/>
    <cellStyle name="Normal 36 3 3" xfId="15382"/>
    <cellStyle name="Normal 36 3 3 2" xfId="16576"/>
    <cellStyle name="Normal 36 3 3 2 2" xfId="23538"/>
    <cellStyle name="Normal 36 3 3 2 2 2" xfId="33574"/>
    <cellStyle name="Normal 36 3 3 2 3" xfId="29855"/>
    <cellStyle name="Normal 36 3 3 3" xfId="23187"/>
    <cellStyle name="Normal 36 3 3 3 2" xfId="33223"/>
    <cellStyle name="Normal 36 3 3 4" xfId="29443"/>
    <cellStyle name="Normal 36 3 4" xfId="16577"/>
    <cellStyle name="Normal 36 3 4 2" xfId="23539"/>
    <cellStyle name="Normal 36 3 4 2 2" xfId="33575"/>
    <cellStyle name="Normal 36 3 4 3" xfId="29856"/>
    <cellStyle name="Normal 36 3 5" xfId="22887"/>
    <cellStyle name="Normal 36 3 5 2" xfId="32923"/>
    <cellStyle name="Normal 36 3 6" xfId="27844"/>
    <cellStyle name="Normal 36 4" xfId="13759"/>
    <cellStyle name="Normal 36 4 2" xfId="13949"/>
    <cellStyle name="Normal 36 4 2 2" xfId="16578"/>
    <cellStyle name="Normal 36 4 2 2 2" xfId="23540"/>
    <cellStyle name="Normal 36 4 2 2 2 2" xfId="33576"/>
    <cellStyle name="Normal 36 4 2 2 3" xfId="29857"/>
    <cellStyle name="Normal 36 4 2 3" xfId="23053"/>
    <cellStyle name="Normal 36 4 2 3 2" xfId="33089"/>
    <cellStyle name="Normal 36 4 2 4" xfId="28010"/>
    <cellStyle name="Normal 36 4 3" xfId="15398"/>
    <cellStyle name="Normal 36 4 3 2" xfId="16579"/>
    <cellStyle name="Normal 36 4 3 2 2" xfId="23541"/>
    <cellStyle name="Normal 36 4 3 2 2 2" xfId="33577"/>
    <cellStyle name="Normal 36 4 3 2 3" xfId="29858"/>
    <cellStyle name="Normal 36 4 3 3" xfId="23203"/>
    <cellStyle name="Normal 36 4 3 3 2" xfId="33239"/>
    <cellStyle name="Normal 36 4 3 4" xfId="29459"/>
    <cellStyle name="Normal 36 4 4" xfId="16580"/>
    <cellStyle name="Normal 36 4 4 2" xfId="23542"/>
    <cellStyle name="Normal 36 4 4 2 2" xfId="33578"/>
    <cellStyle name="Normal 36 4 4 3" xfId="29859"/>
    <cellStyle name="Normal 36 4 5" xfId="22903"/>
    <cellStyle name="Normal 36 4 5 2" xfId="32939"/>
    <cellStyle name="Normal 36 4 6" xfId="27860"/>
    <cellStyle name="Normal 360" xfId="16581"/>
    <cellStyle name="Normal 361" xfId="16582"/>
    <cellStyle name="Normal 362" xfId="16583"/>
    <cellStyle name="Normal 363" xfId="16584"/>
    <cellStyle name="Normal 364" xfId="16585"/>
    <cellStyle name="Normal 365" xfId="16586"/>
    <cellStyle name="Normal 366" xfId="16587"/>
    <cellStyle name="Normal 367" xfId="16588"/>
    <cellStyle name="Normal 368" xfId="16589"/>
    <cellStyle name="Normal 369" xfId="16590"/>
    <cellStyle name="Normal 37" xfId="7339"/>
    <cellStyle name="Normal 37 2" xfId="8888"/>
    <cellStyle name="Normal 37 2 2" xfId="9405"/>
    <cellStyle name="Normal 37 2 2 2" xfId="18253"/>
    <cellStyle name="Normal 37 3" xfId="10074"/>
    <cellStyle name="Normal 37 4" xfId="13708"/>
    <cellStyle name="Normal 37 4 2" xfId="13930"/>
    <cellStyle name="Normal 37 4 2 2" xfId="16591"/>
    <cellStyle name="Normal 37 4 2 2 2" xfId="23543"/>
    <cellStyle name="Normal 37 4 2 2 2 2" xfId="33579"/>
    <cellStyle name="Normal 37 4 2 2 3" xfId="29860"/>
    <cellStyle name="Normal 37 4 2 3" xfId="23034"/>
    <cellStyle name="Normal 37 4 2 3 2" xfId="33070"/>
    <cellStyle name="Normal 37 4 2 4" xfId="27991"/>
    <cellStyle name="Normal 37 4 3" xfId="15379"/>
    <cellStyle name="Normal 37 4 3 2" xfId="16592"/>
    <cellStyle name="Normal 37 4 3 2 2" xfId="23544"/>
    <cellStyle name="Normal 37 4 3 2 2 2" xfId="33580"/>
    <cellStyle name="Normal 37 4 3 2 3" xfId="29861"/>
    <cellStyle name="Normal 37 4 3 3" xfId="23184"/>
    <cellStyle name="Normal 37 4 3 3 2" xfId="33220"/>
    <cellStyle name="Normal 37 4 3 4" xfId="29440"/>
    <cellStyle name="Normal 37 4 4" xfId="16593"/>
    <cellStyle name="Normal 37 4 4 2" xfId="23545"/>
    <cellStyle name="Normal 37 4 4 2 2" xfId="33581"/>
    <cellStyle name="Normal 37 4 4 3" xfId="29862"/>
    <cellStyle name="Normal 37 4 5" xfId="18258"/>
    <cellStyle name="Normal 37 4 6" xfId="22884"/>
    <cellStyle name="Normal 37 4 6 2" xfId="32920"/>
    <cellStyle name="Normal 37 4 7" xfId="27841"/>
    <cellStyle name="Normal 37 5" xfId="13739"/>
    <cellStyle name="Normal 37 5 2" xfId="13934"/>
    <cellStyle name="Normal 37 5 2 2" xfId="16594"/>
    <cellStyle name="Normal 37 5 2 2 2" xfId="23546"/>
    <cellStyle name="Normal 37 5 2 2 2 2" xfId="33582"/>
    <cellStyle name="Normal 37 5 2 2 3" xfId="29863"/>
    <cellStyle name="Normal 37 5 2 3" xfId="23038"/>
    <cellStyle name="Normal 37 5 2 3 2" xfId="33074"/>
    <cellStyle name="Normal 37 5 2 4" xfId="27995"/>
    <cellStyle name="Normal 37 5 3" xfId="15383"/>
    <cellStyle name="Normal 37 5 3 2" xfId="16595"/>
    <cellStyle name="Normal 37 5 3 2 2" xfId="23547"/>
    <cellStyle name="Normal 37 5 3 2 2 2" xfId="33583"/>
    <cellStyle name="Normal 37 5 3 2 3" xfId="29864"/>
    <cellStyle name="Normal 37 5 3 3" xfId="23188"/>
    <cellStyle name="Normal 37 5 3 3 2" xfId="33224"/>
    <cellStyle name="Normal 37 5 3 4" xfId="29444"/>
    <cellStyle name="Normal 37 5 4" xfId="16596"/>
    <cellStyle name="Normal 37 5 4 2" xfId="23548"/>
    <cellStyle name="Normal 37 5 4 2 2" xfId="33584"/>
    <cellStyle name="Normal 37 5 4 3" xfId="29865"/>
    <cellStyle name="Normal 37 5 5" xfId="22888"/>
    <cellStyle name="Normal 37 5 5 2" xfId="32924"/>
    <cellStyle name="Normal 37 5 6" xfId="27845"/>
    <cellStyle name="Normal 370" xfId="16597"/>
    <cellStyle name="Normal 371" xfId="16598"/>
    <cellStyle name="Normal 372" xfId="16599"/>
    <cellStyle name="Normal 373" xfId="16600"/>
    <cellStyle name="Normal 374" xfId="16601"/>
    <cellStyle name="Normal 375" xfId="16602"/>
    <cellStyle name="Normal 376" xfId="16603"/>
    <cellStyle name="Normal 377" xfId="16604"/>
    <cellStyle name="Normal 378" xfId="16605"/>
    <cellStyle name="Normal 379" xfId="16606"/>
    <cellStyle name="Normal 38" xfId="7340"/>
    <cellStyle name="Normal 38 2" xfId="8889"/>
    <cellStyle name="Normal 38 2 2" xfId="9470"/>
    <cellStyle name="Normal 38 2 2 2" xfId="18304"/>
    <cellStyle name="Normal 38 3" xfId="10013"/>
    <cellStyle name="Normal 38 4" xfId="18273"/>
    <cellStyle name="Normal 38 5" xfId="24789"/>
    <cellStyle name="Normal 38 6" xfId="24961"/>
    <cellStyle name="Normal 380" xfId="16607"/>
    <cellStyle name="Normal 381" xfId="16608"/>
    <cellStyle name="Normal 382" xfId="16609"/>
    <cellStyle name="Normal 383" xfId="16610"/>
    <cellStyle name="Normal 384" xfId="16611"/>
    <cellStyle name="Normal 385" xfId="16612"/>
    <cellStyle name="Normal 386" xfId="16613"/>
    <cellStyle name="Normal 387" xfId="16614"/>
    <cellStyle name="Normal 388" xfId="16615"/>
    <cellStyle name="Normal 389" xfId="16616"/>
    <cellStyle name="Normal 39" xfId="7341"/>
    <cellStyle name="Normal 39 2" xfId="8890"/>
    <cellStyle name="Normal 39 2 2" xfId="9473"/>
    <cellStyle name="Normal 39 2 3" xfId="16617"/>
    <cellStyle name="Normal 39 2 3 2" xfId="23549"/>
    <cellStyle name="Normal 39 2 3 2 2" xfId="33585"/>
    <cellStyle name="Normal 39 2 3 3" xfId="29866"/>
    <cellStyle name="Normal 39 3" xfId="10014"/>
    <cellStyle name="Normal 39 4" xfId="16618"/>
    <cellStyle name="Normal 39 4 2" xfId="18275"/>
    <cellStyle name="Normal 39 4 3" xfId="23550"/>
    <cellStyle name="Normal 39 4 3 2" xfId="33586"/>
    <cellStyle name="Normal 39 4 4" xfId="29867"/>
    <cellStyle name="Normal 390" xfId="16619"/>
    <cellStyle name="Normal 391" xfId="16620"/>
    <cellStyle name="Normal 392" xfId="16621"/>
    <cellStyle name="Normal 393" xfId="16622"/>
    <cellStyle name="Normal 394" xfId="16623"/>
    <cellStyle name="Normal 395" xfId="16624"/>
    <cellStyle name="Normal 396" xfId="16625"/>
    <cellStyle name="Normal 397" xfId="16626"/>
    <cellStyle name="Normal 398" xfId="16627"/>
    <cellStyle name="Normal 399" xfId="16628"/>
    <cellStyle name="Normal 4" xfId="3002"/>
    <cellStyle name="Normal 4 2" xfId="24709"/>
    <cellStyle name="Normal 40" xfId="7342"/>
    <cellStyle name="Normal 40 2" xfId="8891"/>
    <cellStyle name="Normal 40 2 2" xfId="16629"/>
    <cellStyle name="Normal 40 2 2 2" xfId="23551"/>
    <cellStyle name="Normal 40 2 2 2 2" xfId="33587"/>
    <cellStyle name="Normal 40 2 2 3" xfId="29868"/>
    <cellStyle name="Normal 40 3" xfId="9465"/>
    <cellStyle name="Normal 40 4" xfId="16630"/>
    <cellStyle name="Normal 40 4 2" xfId="23552"/>
    <cellStyle name="Normal 40 4 2 2" xfId="33588"/>
    <cellStyle name="Normal 40 4 3" xfId="29869"/>
    <cellStyle name="Normal 40 5" xfId="16631"/>
    <cellStyle name="Normal 40 5 2" xfId="23553"/>
    <cellStyle name="Normal 40 5 2 2" xfId="33589"/>
    <cellStyle name="Normal 40 5 3" xfId="29870"/>
    <cellStyle name="Normal 40 6" xfId="24791"/>
    <cellStyle name="Normal 40 7" xfId="24962"/>
    <cellStyle name="Normal 400" xfId="16632"/>
    <cellStyle name="Normal 401" xfId="16633"/>
    <cellStyle name="Normal 402" xfId="16634"/>
    <cellStyle name="Normal 403" xfId="16635"/>
    <cellStyle name="Normal 404" xfId="16636"/>
    <cellStyle name="Normal 405" xfId="16637"/>
    <cellStyle name="Normal 406" xfId="16638"/>
    <cellStyle name="Normal 407" xfId="16639"/>
    <cellStyle name="Normal 408" xfId="16640"/>
    <cellStyle name="Normal 409" xfId="16641"/>
    <cellStyle name="Normal 41" xfId="7343"/>
    <cellStyle name="Normal 41 2" xfId="8892"/>
    <cellStyle name="Normal 41 3" xfId="9483"/>
    <cellStyle name="Normal 41 4" xfId="16642"/>
    <cellStyle name="Normal 41 4 2" xfId="23554"/>
    <cellStyle name="Normal 41 4 2 2" xfId="33590"/>
    <cellStyle name="Normal 41 4 3" xfId="29871"/>
    <cellStyle name="Normal 41 5" xfId="24792"/>
    <cellStyle name="Normal 41 6" xfId="24963"/>
    <cellStyle name="Normal 410" xfId="16643"/>
    <cellStyle name="Normal 411" xfId="16644"/>
    <cellStyle name="Normal 412" xfId="16645"/>
    <cellStyle name="Normal 413" xfId="16646"/>
    <cellStyle name="Normal 414" xfId="16647"/>
    <cellStyle name="Normal 415" xfId="16648"/>
    <cellStyle name="Normal 416" xfId="16649"/>
    <cellStyle name="Normal 417" xfId="16650"/>
    <cellStyle name="Normal 418" xfId="16651"/>
    <cellStyle name="Normal 419" xfId="16652"/>
    <cellStyle name="Normal 42" xfId="7344"/>
    <cellStyle name="Normal 42 2" xfId="8893"/>
    <cellStyle name="Normal 42 3" xfId="9496"/>
    <cellStyle name="Normal 42 4" xfId="16653"/>
    <cellStyle name="Normal 42 4 2" xfId="23555"/>
    <cellStyle name="Normal 42 4 2 2" xfId="33591"/>
    <cellStyle name="Normal 42 4 3" xfId="29872"/>
    <cellStyle name="Normal 420" xfId="16654"/>
    <cellStyle name="Normal 421" xfId="16655"/>
    <cellStyle name="Normal 422" xfId="16656"/>
    <cellStyle name="Normal 423" xfId="16657"/>
    <cellStyle name="Normal 424" xfId="16658"/>
    <cellStyle name="Normal 425" xfId="16659"/>
    <cellStyle name="Normal 426" xfId="16660"/>
    <cellStyle name="Normal 427" xfId="16661"/>
    <cellStyle name="Normal 428" xfId="16662"/>
    <cellStyle name="Normal 429" xfId="16663"/>
    <cellStyle name="Normal 43" xfId="7345"/>
    <cellStyle name="Normal 43 2" xfId="8894"/>
    <cellStyle name="Normal 43 3" xfId="9500"/>
    <cellStyle name="Normal 430" xfId="16664"/>
    <cellStyle name="Normal 431" xfId="16665"/>
    <cellStyle name="Normal 432" xfId="16666"/>
    <cellStyle name="Normal 433" xfId="16667"/>
    <cellStyle name="Normal 434" xfId="16668"/>
    <cellStyle name="Normal 435" xfId="16669"/>
    <cellStyle name="Normal 436" xfId="16670"/>
    <cellStyle name="Normal 437" xfId="16671"/>
    <cellStyle name="Normal 438" xfId="16672"/>
    <cellStyle name="Normal 439" xfId="16673"/>
    <cellStyle name="Normal 44" xfId="8895"/>
    <cellStyle name="Normal 440" xfId="16674"/>
    <cellStyle name="Normal 441" xfId="16675"/>
    <cellStyle name="Normal 442" xfId="16676"/>
    <cellStyle name="Normal 443" xfId="16677"/>
    <cellStyle name="Normal 444" xfId="15471"/>
    <cellStyle name="Normal 444 2" xfId="23249"/>
    <cellStyle name="Normal 444 2 2" xfId="33285"/>
    <cellStyle name="Normal 444 3" xfId="24434"/>
    <cellStyle name="Normal 444 3 2" xfId="34470"/>
    <cellStyle name="Normal 444 4" xfId="29532"/>
    <cellStyle name="Normal 445" xfId="16678"/>
    <cellStyle name="Normal 446" xfId="17249"/>
    <cellStyle name="Normal 447" xfId="17259"/>
    <cellStyle name="Normal 448" xfId="17265"/>
    <cellStyle name="Normal 449" xfId="17256"/>
    <cellStyle name="Normal 45" xfId="8896"/>
    <cellStyle name="Normal 450" xfId="17254"/>
    <cellStyle name="Normal 451" xfId="17261"/>
    <cellStyle name="Normal 452" xfId="17267"/>
    <cellStyle name="Normal 453" xfId="17271"/>
    <cellStyle name="Normal 454" xfId="17275"/>
    <cellStyle name="Normal 455" xfId="17279"/>
    <cellStyle name="Normal 456" xfId="17295"/>
    <cellStyle name="Normal 457" xfId="17301"/>
    <cellStyle name="Normal 458" xfId="17297"/>
    <cellStyle name="Normal 459" xfId="17299"/>
    <cellStyle name="Normal 46" xfId="8897"/>
    <cellStyle name="Normal 460" xfId="17293"/>
    <cellStyle name="Normal 461" xfId="17303"/>
    <cellStyle name="Normal 462" xfId="17307"/>
    <cellStyle name="Normal 463" xfId="17311"/>
    <cellStyle name="Normal 464" xfId="17315"/>
    <cellStyle name="Normal 465" xfId="17319"/>
    <cellStyle name="Normal 466" xfId="17323"/>
    <cellStyle name="Normal 467" xfId="17327"/>
    <cellStyle name="Normal 468" xfId="17347"/>
    <cellStyle name="Normal 469" xfId="17349"/>
    <cellStyle name="Normal 47" xfId="8898"/>
    <cellStyle name="Normal 470" xfId="17294"/>
    <cellStyle name="Normal 471" xfId="17334"/>
    <cellStyle name="Normal 472" xfId="17338"/>
    <cellStyle name="Normal 473" xfId="17351"/>
    <cellStyle name="Normal 474" xfId="17355"/>
    <cellStyle name="Normal 475" xfId="17374"/>
    <cellStyle name="Normal 476" xfId="17376"/>
    <cellStyle name="Normal 477" xfId="17346"/>
    <cellStyle name="Normal 478" xfId="17362"/>
    <cellStyle name="Normal 479" xfId="17387"/>
    <cellStyle name="Normal 48" xfId="8899"/>
    <cellStyle name="Normal 480" xfId="17392"/>
    <cellStyle name="Normal 481" xfId="17394"/>
    <cellStyle name="Normal 482" xfId="17400"/>
    <cellStyle name="Normal 483" xfId="17396"/>
    <cellStyle name="Normal 484" xfId="17398"/>
    <cellStyle name="Normal 485" xfId="17411"/>
    <cellStyle name="Normal 486" xfId="17402"/>
    <cellStyle name="Normal 487" xfId="17421"/>
    <cellStyle name="Normal 488" xfId="17417"/>
    <cellStyle name="Normal 489" xfId="17419"/>
    <cellStyle name="Normal 49" xfId="8900"/>
    <cellStyle name="Normal 490" xfId="17393"/>
    <cellStyle name="Normal 491" xfId="17423"/>
    <cellStyle name="Normal 492" xfId="17427"/>
    <cellStyle name="Normal 493" xfId="17431"/>
    <cellStyle name="Normal 494" xfId="17435"/>
    <cellStyle name="Normal 495" xfId="17439"/>
    <cellStyle name="Normal 496" xfId="17443"/>
    <cellStyle name="Normal 497" xfId="17447"/>
    <cellStyle name="Normal 498" xfId="17451"/>
    <cellStyle name="Normal 499" xfId="17455"/>
    <cellStyle name="Normal 5" xfId="3003"/>
    <cellStyle name="Normal 50" xfId="8901"/>
    <cellStyle name="Normal 50 2" xfId="24790"/>
    <cellStyle name="Normal 50 3" xfId="25488"/>
    <cellStyle name="Normal 500" xfId="17459"/>
    <cellStyle name="Normal 501" xfId="17463"/>
    <cellStyle name="Normal 502" xfId="17467"/>
    <cellStyle name="Normal 503" xfId="17471"/>
    <cellStyle name="Normal 504" xfId="17490"/>
    <cellStyle name="Normal 505" xfId="17492"/>
    <cellStyle name="Normal 506" xfId="17409"/>
    <cellStyle name="Normal 507" xfId="17478"/>
    <cellStyle name="Normal 508" xfId="17482"/>
    <cellStyle name="Normal 509" xfId="17494"/>
    <cellStyle name="Normal 51" xfId="8902"/>
    <cellStyle name="Normal 510" xfId="17498"/>
    <cellStyle name="Normal 511" xfId="17502"/>
    <cellStyle name="Normal 512" xfId="17506"/>
    <cellStyle name="Normal 513" xfId="17510"/>
    <cellStyle name="Normal 514" xfId="17514"/>
    <cellStyle name="Normal 515" xfId="17518"/>
    <cellStyle name="Normal 516" xfId="17522"/>
    <cellStyle name="Normal 517" xfId="17526"/>
    <cellStyle name="Normal 518" xfId="17539"/>
    <cellStyle name="Normal 519" xfId="17549"/>
    <cellStyle name="Normal 52" xfId="8903"/>
    <cellStyle name="Normal 520" xfId="17544"/>
    <cellStyle name="Normal 521" xfId="17547"/>
    <cellStyle name="Normal 522" xfId="17542"/>
    <cellStyle name="Normal 523" xfId="17551"/>
    <cellStyle name="Normal 524" xfId="17570"/>
    <cellStyle name="Normal 525" xfId="17572"/>
    <cellStyle name="Normal 526" xfId="17546"/>
    <cellStyle name="Normal 527" xfId="17581"/>
    <cellStyle name="Normal 528" xfId="10903"/>
    <cellStyle name="Normal 529" xfId="17569"/>
    <cellStyle name="Normal 53" xfId="8904"/>
    <cellStyle name="Normal 530" xfId="17561"/>
    <cellStyle name="Normal 531" xfId="10911"/>
    <cellStyle name="Normal 532" xfId="17584"/>
    <cellStyle name="Normal 533" xfId="17588"/>
    <cellStyle name="Normal 534" xfId="17592"/>
    <cellStyle name="Normal 535" xfId="17596"/>
    <cellStyle name="Normal 536" xfId="17600"/>
    <cellStyle name="Normal 537" xfId="17761"/>
    <cellStyle name="Normal 538" xfId="17744"/>
    <cellStyle name="Normal 539" xfId="17957"/>
    <cellStyle name="Normal 54" xfId="8905"/>
    <cellStyle name="Normal 540" xfId="17742"/>
    <cellStyle name="Normal 541" xfId="18041"/>
    <cellStyle name="Normal 542" xfId="18048"/>
    <cellStyle name="Normal 543" xfId="18052"/>
    <cellStyle name="Normal 544" xfId="18056"/>
    <cellStyle name="Normal 545" xfId="18060"/>
    <cellStyle name="Normal 546" xfId="18064"/>
    <cellStyle name="Normal 547" xfId="18068"/>
    <cellStyle name="Normal 548" xfId="18069"/>
    <cellStyle name="Normal 549" xfId="18076"/>
    <cellStyle name="Normal 55" xfId="8906"/>
    <cellStyle name="Normal 550" xfId="18080"/>
    <cellStyle name="Normal 551" xfId="18084"/>
    <cellStyle name="Normal 552" xfId="18088"/>
    <cellStyle name="Normal 553" xfId="18092"/>
    <cellStyle name="Normal 554" xfId="18096"/>
    <cellStyle name="Normal 555" xfId="18099"/>
    <cellStyle name="Normal 556" xfId="18103"/>
    <cellStyle name="Normal 557" xfId="18107"/>
    <cellStyle name="Normal 558" xfId="18111"/>
    <cellStyle name="Normal 559" xfId="18115"/>
    <cellStyle name="Normal 56" xfId="8907"/>
    <cellStyle name="Normal 560" xfId="18119"/>
    <cellStyle name="Normal 561" xfId="18121"/>
    <cellStyle name="Normal 562" xfId="18129"/>
    <cellStyle name="Normal 563" xfId="18126"/>
    <cellStyle name="Normal 564" xfId="18138"/>
    <cellStyle name="Normal 565" xfId="18134"/>
    <cellStyle name="Normal 566" xfId="18136"/>
    <cellStyle name="Normal 567" xfId="18127"/>
    <cellStyle name="Normal 568" xfId="18140"/>
    <cellStyle name="Normal 569" xfId="18153"/>
    <cellStyle name="Normal 57" xfId="8908"/>
    <cellStyle name="Normal 570" xfId="18157"/>
    <cellStyle name="Normal 571" xfId="10910"/>
    <cellStyle name="Normal 572" xfId="18164"/>
    <cellStyle name="Normal 573" xfId="18168"/>
    <cellStyle name="Normal 574" xfId="18172"/>
    <cellStyle name="Normal 575" xfId="18181"/>
    <cellStyle name="Normal 576" xfId="18177"/>
    <cellStyle name="Normal 577" xfId="18179"/>
    <cellStyle name="Normal 578" xfId="18175"/>
    <cellStyle name="Normal 579" xfId="18183"/>
    <cellStyle name="Normal 58" xfId="8909"/>
    <cellStyle name="Normal 580" xfId="18196"/>
    <cellStyle name="Normal 581" xfId="18206"/>
    <cellStyle name="Normal 582" xfId="18201"/>
    <cellStyle name="Normal 583" xfId="18204"/>
    <cellStyle name="Normal 584" xfId="18199"/>
    <cellStyle name="Normal 585" xfId="18208"/>
    <cellStyle name="Normal 586" xfId="18223"/>
    <cellStyle name="Normal 587" xfId="18229"/>
    <cellStyle name="Normal 588" xfId="18225"/>
    <cellStyle name="Normal 589" xfId="18227"/>
    <cellStyle name="Normal 59" xfId="8910"/>
    <cellStyle name="Normal 590" xfId="18222"/>
    <cellStyle name="Normal 591" xfId="18240"/>
    <cellStyle name="Normal 592" xfId="18568"/>
    <cellStyle name="Normal 593" xfId="18562"/>
    <cellStyle name="Normal 594" xfId="18577"/>
    <cellStyle name="Normal 595" xfId="18581"/>
    <cellStyle name="Normal 596" xfId="18585"/>
    <cellStyle name="Normal 597" xfId="18589"/>
    <cellStyle name="Normal 598" xfId="18592"/>
    <cellStyle name="Normal 599" xfId="18596"/>
    <cellStyle name="Normal 6" xfId="3004"/>
    <cellStyle name="Normal 60" xfId="8911"/>
    <cellStyle name="Normal 600" xfId="18728"/>
    <cellStyle name="Normal 601" xfId="18601"/>
    <cellStyle name="Normal 602" xfId="18545"/>
    <cellStyle name="Normal 603" xfId="18835"/>
    <cellStyle name="Normal 604" xfId="18661"/>
    <cellStyle name="Normal 605" xfId="18750"/>
    <cellStyle name="Normal 606" xfId="18842"/>
    <cellStyle name="Normal 607" xfId="18706"/>
    <cellStyle name="Normal 608" xfId="18667"/>
    <cellStyle name="Normal 609" xfId="18838"/>
    <cellStyle name="Normal 61" xfId="8912"/>
    <cellStyle name="Normal 610" xfId="18542"/>
    <cellStyle name="Normal 611" xfId="18624"/>
    <cellStyle name="Normal 612" xfId="18811"/>
    <cellStyle name="Normal 613" xfId="18802"/>
    <cellStyle name="Normal 614" xfId="18715"/>
    <cellStyle name="Normal 615" xfId="18853"/>
    <cellStyle name="Normal 616" xfId="18834"/>
    <cellStyle name="Normal 617" xfId="18636"/>
    <cellStyle name="Normal 618" xfId="18618"/>
    <cellStyle name="Normal 619" xfId="18695"/>
    <cellStyle name="Normal 62" xfId="8913"/>
    <cellStyle name="Normal 620" xfId="18747"/>
    <cellStyle name="Normal 621" xfId="18801"/>
    <cellStyle name="Normal 622" xfId="18859"/>
    <cellStyle name="Normal 623" xfId="18796"/>
    <cellStyle name="Normal 624" xfId="18755"/>
    <cellStyle name="Normal 625" xfId="18872"/>
    <cellStyle name="Normal 626" xfId="18813"/>
    <cellStyle name="Normal 627" xfId="18560"/>
    <cellStyle name="Normal 628" xfId="18797"/>
    <cellStyle name="Normal 629" xfId="18860"/>
    <cellStyle name="Normal 63" xfId="8914"/>
    <cellStyle name="Normal 630" xfId="18782"/>
    <cellStyle name="Normal 631" xfId="18739"/>
    <cellStyle name="Normal 632" xfId="18837"/>
    <cellStyle name="Normal 633" xfId="18744"/>
    <cellStyle name="Normal 634" xfId="18717"/>
    <cellStyle name="Normal 635" xfId="18662"/>
    <cellStyle name="Normal 636" xfId="18854"/>
    <cellStyle name="Normal 637" xfId="18719"/>
    <cellStyle name="Normal 638" xfId="18685"/>
    <cellStyle name="Normal 639" xfId="18683"/>
    <cellStyle name="Normal 64" xfId="8915"/>
    <cellStyle name="Normal 640" xfId="18776"/>
    <cellStyle name="Normal 641" xfId="18710"/>
    <cellStyle name="Normal 642" xfId="18816"/>
    <cellStyle name="Normal 643" xfId="18724"/>
    <cellStyle name="Normal 644" xfId="10904"/>
    <cellStyle name="Normal 645" xfId="10905"/>
    <cellStyle name="Normal 646" xfId="10907"/>
    <cellStyle name="Normal 647" xfId="10912"/>
    <cellStyle name="Normal 648" xfId="18632"/>
    <cellStyle name="Normal 649" xfId="18845"/>
    <cellStyle name="Normal 65" xfId="8916"/>
    <cellStyle name="Normal 650" xfId="18857"/>
    <cellStyle name="Normal 651" xfId="18555"/>
    <cellStyle name="Normal 652" xfId="18649"/>
    <cellStyle name="Normal 653" xfId="18627"/>
    <cellStyle name="Normal 654" xfId="18851"/>
    <cellStyle name="Normal 655" xfId="18760"/>
    <cellStyle name="Normal 656" xfId="18646"/>
    <cellStyle name="Normal 657" xfId="18799"/>
    <cellStyle name="Normal 658" xfId="18548"/>
    <cellStyle name="Normal 659" xfId="18669"/>
    <cellStyle name="Normal 66" xfId="8917"/>
    <cellStyle name="Normal 660" xfId="18686"/>
    <cellStyle name="Normal 661" xfId="18836"/>
    <cellStyle name="Normal 662" xfId="18828"/>
    <cellStyle name="Normal 663" xfId="18720"/>
    <cellStyle name="Normal 664" xfId="18800"/>
    <cellStyle name="Normal 665" xfId="18690"/>
    <cellStyle name="Normal 666" xfId="18612"/>
    <cellStyle name="Normal 667" xfId="18691"/>
    <cellStyle name="Normal 668" xfId="18856"/>
    <cellStyle name="Normal 669" xfId="18873"/>
    <cellStyle name="Normal 67" xfId="8918"/>
    <cellStyle name="Normal 670" xfId="24435"/>
    <cellStyle name="Normal 671" xfId="24438"/>
    <cellStyle name="Normal 672" xfId="24445"/>
    <cellStyle name="Normal 673" xfId="24449"/>
    <cellStyle name="Normal 674" xfId="24451"/>
    <cellStyle name="Normal 675" xfId="24454"/>
    <cellStyle name="Normal 676" xfId="24458"/>
    <cellStyle name="Normal 677" xfId="24465"/>
    <cellStyle name="Normal 678" xfId="24469"/>
    <cellStyle name="Normal 679" xfId="24471"/>
    <cellStyle name="Normal 68" xfId="8919"/>
    <cellStyle name="Normal 680" xfId="24478"/>
    <cellStyle name="Normal 681" xfId="24482"/>
    <cellStyle name="Normal 682" xfId="24486"/>
    <cellStyle name="Normal 683" xfId="24490"/>
    <cellStyle name="Normal 684" xfId="24494"/>
    <cellStyle name="Normal 685" xfId="24498"/>
    <cellStyle name="Normal 686" xfId="24502"/>
    <cellStyle name="Normal 687" xfId="24505"/>
    <cellStyle name="Normal 688" xfId="24517"/>
    <cellStyle name="Normal 689" xfId="24526"/>
    <cellStyle name="Normal 69" xfId="8920"/>
    <cellStyle name="Normal 690" xfId="24531"/>
    <cellStyle name="Normal 691" xfId="24527"/>
    <cellStyle name="Normal 692" xfId="24557"/>
    <cellStyle name="Normal 693" xfId="24540"/>
    <cellStyle name="Normal 694" xfId="24551"/>
    <cellStyle name="Normal 695" xfId="24554"/>
    <cellStyle name="Normal 696" xfId="24530"/>
    <cellStyle name="Normal 697" xfId="24532"/>
    <cellStyle name="Normal 698" xfId="24563"/>
    <cellStyle name="Normal 699" xfId="24580"/>
    <cellStyle name="Normal 7" xfId="3005"/>
    <cellStyle name="Normal 7 2" xfId="16679"/>
    <cellStyle name="Normal 70" xfId="8921"/>
    <cellStyle name="Normal 700" xfId="24574"/>
    <cellStyle name="Normal 701" xfId="24521"/>
    <cellStyle name="Normal 702" xfId="24524"/>
    <cellStyle name="Normal 703" xfId="24548"/>
    <cellStyle name="Normal 704" xfId="24573"/>
    <cellStyle name="Normal 705" xfId="24592"/>
    <cellStyle name="Normal 706" xfId="24596"/>
    <cellStyle name="Normal 707" xfId="24599"/>
    <cellStyle name="Normal 708" xfId="24602"/>
    <cellStyle name="Normal 709" xfId="24605"/>
    <cellStyle name="Normal 71" xfId="8922"/>
    <cellStyle name="Normal 710" xfId="24608"/>
    <cellStyle name="Normal 711" xfId="24611"/>
    <cellStyle name="Normal 712" xfId="24614"/>
    <cellStyle name="Normal 713" xfId="24617"/>
    <cellStyle name="Normal 714" xfId="24627"/>
    <cellStyle name="Normal 715" xfId="24631"/>
    <cellStyle name="Normal 716" xfId="24637"/>
    <cellStyle name="Normal 717" xfId="24640"/>
    <cellStyle name="Normal 718" xfId="24650"/>
    <cellStyle name="Normal 719" xfId="24653"/>
    <cellStyle name="Normal 72" xfId="8923"/>
    <cellStyle name="Normal 720" xfId="24659"/>
    <cellStyle name="Normal 721" xfId="24663"/>
    <cellStyle name="Normal 722" xfId="24667"/>
    <cellStyle name="Normal 723" xfId="24671"/>
    <cellStyle name="Normal 724" xfId="24675"/>
    <cellStyle name="Normal 725" xfId="24679"/>
    <cellStyle name="Normal 726" xfId="24683"/>
    <cellStyle name="Normal 727" xfId="24687"/>
    <cellStyle name="Normal 728" xfId="24691"/>
    <cellStyle name="Normal 729" xfId="24695"/>
    <cellStyle name="Normal 73" xfId="8924"/>
    <cellStyle name="Normal 730" xfId="24699"/>
    <cellStyle name="Normal 731" xfId="24703"/>
    <cellStyle name="Normal 732" xfId="24706"/>
    <cellStyle name="Normal 733" xfId="24780"/>
    <cellStyle name="Normal 733 2" xfId="34616"/>
    <cellStyle name="Normal 734" xfId="24783"/>
    <cellStyle name="Normal 735" xfId="24798"/>
    <cellStyle name="Normal 736" xfId="24885"/>
    <cellStyle name="Normal 737" xfId="34621"/>
    <cellStyle name="Normal 738" xfId="34622"/>
    <cellStyle name="Normal 739" xfId="34626"/>
    <cellStyle name="Normal 74" xfId="8925"/>
    <cellStyle name="Normal 740" xfId="34630"/>
    <cellStyle name="Normal 741" xfId="34633"/>
    <cellStyle name="Normal 742" xfId="34635"/>
    <cellStyle name="Normal 743" xfId="34650"/>
    <cellStyle name="Normal 744" xfId="34656"/>
    <cellStyle name="Normal 745" xfId="34652"/>
    <cellStyle name="Normal 746" xfId="34662"/>
    <cellStyle name="Normal 747" xfId="34660"/>
    <cellStyle name="Normal 748" xfId="34659"/>
    <cellStyle name="Normal 749" xfId="34663"/>
    <cellStyle name="Normal 75" xfId="8926"/>
    <cellStyle name="Normal 750" xfId="34648"/>
    <cellStyle name="Normal 751" xfId="34664"/>
    <cellStyle name="Normal 752" xfId="34646"/>
    <cellStyle name="Normal 753" xfId="34643"/>
    <cellStyle name="Normal 754" xfId="34657"/>
    <cellStyle name="Normal 755" xfId="34649"/>
    <cellStyle name="Normal 756" xfId="34658"/>
    <cellStyle name="Normal 757" xfId="34639"/>
    <cellStyle name="Normal 758" xfId="34647"/>
    <cellStyle name="Normal 759" xfId="34640"/>
    <cellStyle name="Normal 76" xfId="8927"/>
    <cellStyle name="Normal 760" xfId="34645"/>
    <cellStyle name="Normal 761" xfId="34644"/>
    <cellStyle name="Normal 762" xfId="34642"/>
    <cellStyle name="Normal 763" xfId="34641"/>
    <cellStyle name="Normal 764" xfId="34665"/>
    <cellStyle name="Normal 765" xfId="34668"/>
    <cellStyle name="Normal 766" xfId="34671"/>
    <cellStyle name="Normal 767" xfId="34661"/>
    <cellStyle name="Normal 768" xfId="34711"/>
    <cellStyle name="Normal 769" xfId="34724"/>
    <cellStyle name="Normal 77" xfId="8928"/>
    <cellStyle name="Normal 770" xfId="34714"/>
    <cellStyle name="Normal 771" xfId="34727"/>
    <cellStyle name="Normal 772" xfId="34725"/>
    <cellStyle name="Normal 773" xfId="34717"/>
    <cellStyle name="Normal 774" xfId="34745"/>
    <cellStyle name="Normal 775" xfId="34747"/>
    <cellStyle name="Normal 776" xfId="34749"/>
    <cellStyle name="Normal 777" xfId="34751"/>
    <cellStyle name="Normal 778" xfId="34753"/>
    <cellStyle name="Normal 779" xfId="34755"/>
    <cellStyle name="Normal 78" xfId="8929"/>
    <cellStyle name="Normal 780" xfId="34757"/>
    <cellStyle name="Normal 781" xfId="34758"/>
    <cellStyle name="Normal 782" xfId="34759"/>
    <cellStyle name="Normal 783" xfId="34760"/>
    <cellStyle name="Normal 79" xfId="8930"/>
    <cellStyle name="Normal 8" xfId="3006"/>
    <cellStyle name="Normal 80" xfId="8931"/>
    <cellStyle name="Normal 81" xfId="8932"/>
    <cellStyle name="Normal 82" xfId="8933"/>
    <cellStyle name="Normal 83" xfId="8934"/>
    <cellStyle name="Normal 84" xfId="8935"/>
    <cellStyle name="Normal 85" xfId="8936"/>
    <cellStyle name="Normal 86" xfId="8937"/>
    <cellStyle name="Normal 87" xfId="8938"/>
    <cellStyle name="Normal 88" xfId="8939"/>
    <cellStyle name="Normal 89" xfId="8940"/>
    <cellStyle name="Normal 9" xfId="3007"/>
    <cellStyle name="Normal 90" xfId="8941"/>
    <cellStyle name="Normal 91" xfId="8942"/>
    <cellStyle name="Normal 92" xfId="8943"/>
    <cellStyle name="Normal 93" xfId="8944"/>
    <cellStyle name="Normal 94" xfId="8945"/>
    <cellStyle name="Normal 95" xfId="8946"/>
    <cellStyle name="Normal 96" xfId="8947"/>
    <cellStyle name="Normal 97" xfId="8948"/>
    <cellStyle name="Normal 98" xfId="8949"/>
    <cellStyle name="Normal 99" xfId="8950"/>
    <cellStyle name="Normal header" xfId="3008"/>
    <cellStyle name="Normal header 2" xfId="7346"/>
    <cellStyle name="Normal header 3" xfId="7347"/>
    <cellStyle name="Normal header 4" xfId="7348"/>
    <cellStyle name="Normal?laroux_??????????????" xfId="3009"/>
    <cellStyle name="Normal_154 Annual Report Fin Statments Spec_Section2_v1.0" xfId="34776"/>
    <cellStyle name="Normal_154 Annual Report Part 3" xfId="34770"/>
    <cellStyle name="Normal_2.AFS Notes to ac (B &amp;BB)" xfId="34771"/>
    <cellStyle name="Normal_Barclays International Qrtly" xfId="24764"/>
    <cellStyle name="Normal_FY10 RA BPM" xfId="3010"/>
    <cellStyle name="Normal_FY10 RA Risk" xfId="34774"/>
    <cellStyle name="Normal1Places" xfId="3011"/>
    <cellStyle name="Normal2Places" xfId="3012"/>
    <cellStyle name="Normal3Places" xfId="3013"/>
    <cellStyle name="Normale_combined_01-03_17.4" xfId="3014"/>
    <cellStyle name="NormalGB" xfId="3015"/>
    <cellStyle name="normální_IMEC2001-04" xfId="3016"/>
    <cellStyle name="NormalOPrint_Module_E (2)" xfId="3017"/>
    <cellStyle name="Note" xfId="3018"/>
    <cellStyle name="Note 10" xfId="16680"/>
    <cellStyle name="Note 11" xfId="17659"/>
    <cellStyle name="Note 11 2" xfId="11344"/>
    <cellStyle name="Note 11 3" xfId="11064"/>
    <cellStyle name="Note 11 4" xfId="19637"/>
    <cellStyle name="Note 11 5" xfId="19519"/>
    <cellStyle name="Note 11 6" xfId="20727"/>
    <cellStyle name="Note 12" xfId="24874"/>
    <cellStyle name="Note 2" xfId="3019"/>
    <cellStyle name="Note 2 2" xfId="3020"/>
    <cellStyle name="Note 2 2 2" xfId="17661"/>
    <cellStyle name="Note 2 2 2 2" xfId="11725"/>
    <cellStyle name="Note 2 2 2 3" xfId="12604"/>
    <cellStyle name="Note 2 2 2 4" xfId="19118"/>
    <cellStyle name="Note 2 2 2 5" xfId="19329"/>
    <cellStyle name="Note 2 2 2 6" xfId="19158"/>
    <cellStyle name="Note 2 3" xfId="3021"/>
    <cellStyle name="Note 2 3 2" xfId="8951"/>
    <cellStyle name="Note 2 3 2 2" xfId="17782"/>
    <cellStyle name="Note 2 3 2 2 2" xfId="12342"/>
    <cellStyle name="Note 2 3 2 2 3" xfId="11534"/>
    <cellStyle name="Note 2 3 2 2 4" xfId="12214"/>
    <cellStyle name="Note 2 3 2 2 5" xfId="19541"/>
    <cellStyle name="Note 2 3 2 2 6" xfId="20110"/>
    <cellStyle name="Note 2 3 3" xfId="16681"/>
    <cellStyle name="Note 2 3 4" xfId="17772"/>
    <cellStyle name="Note 2 3 4 2" xfId="12337"/>
    <cellStyle name="Note 2 3 4 3" xfId="19988"/>
    <cellStyle name="Note 2 3 4 4" xfId="19706"/>
    <cellStyle name="Note 2 3 4 5" xfId="20703"/>
    <cellStyle name="Note 2 3 4 6" xfId="20679"/>
    <cellStyle name="Note 2 4" xfId="3022"/>
    <cellStyle name="Note 2 4 2" xfId="17771"/>
    <cellStyle name="Note 2 4 2 2" xfId="11362"/>
    <cellStyle name="Note 2 4 2 3" xfId="12473"/>
    <cellStyle name="Note 2 4 2 4" xfId="20016"/>
    <cellStyle name="Note 2 4 2 5" xfId="19191"/>
    <cellStyle name="Note 2 4 2 6" xfId="20816"/>
    <cellStyle name="Note 2 5" xfId="3023"/>
    <cellStyle name="Note 2 5 2" xfId="17770"/>
    <cellStyle name="Note 2 5 2 2" xfId="12336"/>
    <cellStyle name="Note 2 5 2 3" xfId="11940"/>
    <cellStyle name="Note 2 5 2 4" xfId="19540"/>
    <cellStyle name="Note 2 5 2 5" xfId="12673"/>
    <cellStyle name="Note 2 5 2 6" xfId="12702"/>
    <cellStyle name="Note 2 6" xfId="16682"/>
    <cellStyle name="Note 2 7" xfId="17660"/>
    <cellStyle name="Note 2 7 2" xfId="11724"/>
    <cellStyle name="Note 2 7 3" xfId="12032"/>
    <cellStyle name="Note 2 7 4" xfId="19481"/>
    <cellStyle name="Note 2 7 5" xfId="20629"/>
    <cellStyle name="Note 2 7 6" xfId="20681"/>
    <cellStyle name="Note 3" xfId="3024"/>
    <cellStyle name="Note 3 2" xfId="3025"/>
    <cellStyle name="Note 3 2 2" xfId="17663"/>
    <cellStyle name="Note 3 2 2 2" xfId="12280"/>
    <cellStyle name="Note 3 2 2 3" xfId="12479"/>
    <cellStyle name="Note 3 2 2 4" xfId="19243"/>
    <cellStyle name="Note 3 2 2 5" xfId="19485"/>
    <cellStyle name="Note 3 2 2 6" xfId="11980"/>
    <cellStyle name="Note 3 3" xfId="8952"/>
    <cellStyle name="Note 3 3 2" xfId="16683"/>
    <cellStyle name="Note 3 3 3" xfId="17781"/>
    <cellStyle name="Note 3 3 3 2" xfId="12341"/>
    <cellStyle name="Note 3 3 3 3" xfId="12589"/>
    <cellStyle name="Note 3 3 3 4" xfId="20608"/>
    <cellStyle name="Note 3 3 3 5" xfId="19053"/>
    <cellStyle name="Note 3 3 3 6" xfId="20469"/>
    <cellStyle name="Note 3 4" xfId="16684"/>
    <cellStyle name="Note 3 5" xfId="17662"/>
    <cellStyle name="Note 3 5 2" xfId="12279"/>
    <cellStyle name="Note 3 5 3" xfId="11035"/>
    <cellStyle name="Note 3 5 4" xfId="19604"/>
    <cellStyle name="Note 3 5 5" xfId="11882"/>
    <cellStyle name="Note 3 5 6" xfId="19238"/>
    <cellStyle name="Note 4" xfId="3026"/>
    <cellStyle name="Note 4 2" xfId="16685"/>
    <cellStyle name="Note 4 3" xfId="17664"/>
    <cellStyle name="Note 4 3 2" xfId="12281"/>
    <cellStyle name="Note 4 3 3" xfId="12031"/>
    <cellStyle name="Note 4 3 4" xfId="11898"/>
    <cellStyle name="Note 4 3 5" xfId="11995"/>
    <cellStyle name="Note 4 3 6" xfId="12091"/>
    <cellStyle name="Note 5" xfId="3027"/>
    <cellStyle name="Note 5 2" xfId="13647"/>
    <cellStyle name="Note 5 2 2" xfId="16686"/>
    <cellStyle name="Note 5 2 3" xfId="19400"/>
    <cellStyle name="Note 5 2 4" xfId="19687"/>
    <cellStyle name="Note 5 2 5" xfId="19638"/>
    <cellStyle name="Note 5 2 6" xfId="11467"/>
    <cellStyle name="Note 5 2 7" xfId="11575"/>
    <cellStyle name="Note 5 3" xfId="13682"/>
    <cellStyle name="Note 5 3 2" xfId="16687"/>
    <cellStyle name="Note 5 3 2 2" xfId="20059"/>
    <cellStyle name="Note 5 3 2 3" xfId="12526"/>
    <cellStyle name="Note 5 3 2 4" xfId="19190"/>
    <cellStyle name="Note 5 3 2 5" xfId="11785"/>
    <cellStyle name="Note 5 3 2 6" xfId="20447"/>
    <cellStyle name="Note 5 3 3" xfId="19409"/>
    <cellStyle name="Note 5 3 4" xfId="20109"/>
    <cellStyle name="Note 5 3 5" xfId="12725"/>
    <cellStyle name="Note 5 3 6" xfId="11653"/>
    <cellStyle name="Note 5 3 7" xfId="20418"/>
    <cellStyle name="Note 5 4" xfId="16688"/>
    <cellStyle name="Note 5 5" xfId="17665"/>
    <cellStyle name="Note 5 5 2" xfId="11726"/>
    <cellStyle name="Note 5 5 3" xfId="12030"/>
    <cellStyle name="Note 5 5 4" xfId="20518"/>
    <cellStyle name="Note 5 5 5" xfId="19121"/>
    <cellStyle name="Note 5 5 6" xfId="20431"/>
    <cellStyle name="Note 6" xfId="7349"/>
    <cellStyle name="Note 6 2" xfId="13611"/>
    <cellStyle name="Note 6 2 2" xfId="16689"/>
    <cellStyle name="Note 6 2 3" xfId="19393"/>
    <cellStyle name="Note 6 2 4" xfId="13397"/>
    <cellStyle name="Note 6 2 5" xfId="11687"/>
    <cellStyle name="Note 6 2 6" xfId="19348"/>
    <cellStyle name="Note 6 2 7" xfId="19613"/>
    <cellStyle name="Note 6 3" xfId="13686"/>
    <cellStyle name="Note 6 3 2" xfId="13925"/>
    <cellStyle name="Note 6 3 2 2" xfId="16690"/>
    <cellStyle name="Note 6 3 2 2 2" xfId="23556"/>
    <cellStyle name="Note 6 3 2 2 2 2" xfId="33592"/>
    <cellStyle name="Note 6 3 2 2 3" xfId="29873"/>
    <cellStyle name="Note 6 3 2 3" xfId="23029"/>
    <cellStyle name="Note 6 3 2 3 2" xfId="33065"/>
    <cellStyle name="Note 6 3 2 4" xfId="27986"/>
    <cellStyle name="Note 6 3 3" xfId="15374"/>
    <cellStyle name="Note 6 3 3 2" xfId="16691"/>
    <cellStyle name="Note 6 3 3 2 2" xfId="23557"/>
    <cellStyle name="Note 6 3 3 2 2 2" xfId="33593"/>
    <cellStyle name="Note 6 3 3 2 3" xfId="29874"/>
    <cellStyle name="Note 6 3 3 3" xfId="23179"/>
    <cellStyle name="Note 6 3 3 3 2" xfId="33215"/>
    <cellStyle name="Note 6 3 3 4" xfId="29435"/>
    <cellStyle name="Note 6 3 4" xfId="16692"/>
    <cellStyle name="Note 6 3 4 2" xfId="20062"/>
    <cellStyle name="Note 6 3 4 3" xfId="11495"/>
    <cellStyle name="Note 6 3 4 4" xfId="20004"/>
    <cellStyle name="Note 6 3 4 5" xfId="19095"/>
    <cellStyle name="Note 6 3 4 6" xfId="19112"/>
    <cellStyle name="Note 6 3 5" xfId="16693"/>
    <cellStyle name="Note 6 3 5 2" xfId="23558"/>
    <cellStyle name="Note 6 3 5 2 2" xfId="33594"/>
    <cellStyle name="Note 6 3 5 3" xfId="29875"/>
    <cellStyle name="Note 6 3 6" xfId="22879"/>
    <cellStyle name="Note 6 3 6 2" xfId="32915"/>
    <cellStyle name="Note 6 3 7" xfId="27834"/>
    <cellStyle name="Note 6 4" xfId="13746"/>
    <cellStyle name="Note 6 4 2" xfId="13936"/>
    <cellStyle name="Note 6 4 2 2" xfId="16694"/>
    <cellStyle name="Note 6 4 2 2 2" xfId="23559"/>
    <cellStyle name="Note 6 4 2 2 2 2" xfId="33595"/>
    <cellStyle name="Note 6 4 2 2 3" xfId="29876"/>
    <cellStyle name="Note 6 4 2 3" xfId="23040"/>
    <cellStyle name="Note 6 4 2 3 2" xfId="33076"/>
    <cellStyle name="Note 6 4 2 4" xfId="27997"/>
    <cellStyle name="Note 6 4 3" xfId="15385"/>
    <cellStyle name="Note 6 4 3 2" xfId="16695"/>
    <cellStyle name="Note 6 4 3 2 2" xfId="23560"/>
    <cellStyle name="Note 6 4 3 2 2 2" xfId="33596"/>
    <cellStyle name="Note 6 4 3 2 3" xfId="29877"/>
    <cellStyle name="Note 6 4 3 3" xfId="23190"/>
    <cellStyle name="Note 6 4 3 3 2" xfId="33226"/>
    <cellStyle name="Note 6 4 3 4" xfId="29446"/>
    <cellStyle name="Note 6 4 4" xfId="16696"/>
    <cellStyle name="Note 6 4 4 2" xfId="23561"/>
    <cellStyle name="Note 6 4 4 2 2" xfId="33597"/>
    <cellStyle name="Note 6 4 4 3" xfId="29878"/>
    <cellStyle name="Note 6 4 5" xfId="22890"/>
    <cellStyle name="Note 6 4 5 2" xfId="32926"/>
    <cellStyle name="Note 6 4 6" xfId="27847"/>
    <cellStyle name="Note 6 5" xfId="16697"/>
    <cellStyle name="Note 6 6" xfId="17666"/>
    <cellStyle name="Note 6 6 2" xfId="12282"/>
    <cellStyle name="Note 6 6 3" xfId="12029"/>
    <cellStyle name="Note 6 6 4" xfId="12074"/>
    <cellStyle name="Note 6 6 5" xfId="19153"/>
    <cellStyle name="Note 6 6 6" xfId="20772"/>
    <cellStyle name="Note 7" xfId="7350"/>
    <cellStyle name="Note 7 2" xfId="16698"/>
    <cellStyle name="Note 7 2 2" xfId="20066"/>
    <cellStyle name="Note 7 2 3" xfId="12525"/>
    <cellStyle name="Note 7 2 4" xfId="19555"/>
    <cellStyle name="Note 7 2 5" xfId="11304"/>
    <cellStyle name="Note 7 2 6" xfId="20672"/>
    <cellStyle name="Note 7 3" xfId="16699"/>
    <cellStyle name="Note 7 4" xfId="17667"/>
    <cellStyle name="Note 7 4 2" xfId="12283"/>
    <cellStyle name="Note 7 4 3" xfId="12603"/>
    <cellStyle name="Note 7 4 4" xfId="11699"/>
    <cellStyle name="Note 7 4 5" xfId="19609"/>
    <cellStyle name="Note 7 4 6" xfId="12232"/>
    <cellStyle name="Note 8" xfId="7351"/>
    <cellStyle name="Note 8 2" xfId="17766"/>
    <cellStyle name="Note 8 2 2" xfId="11361"/>
    <cellStyle name="Note 8 2 3" xfId="19397"/>
    <cellStyle name="Note 8 2 4" xfId="12213"/>
    <cellStyle name="Note 8 2 5" xfId="12549"/>
    <cellStyle name="Note 8 2 6" xfId="11120"/>
    <cellStyle name="Note 9" xfId="13736"/>
    <cellStyle name="Note 9 2" xfId="19421"/>
    <cellStyle name="Note 9 3" xfId="20126"/>
    <cellStyle name="Note 9 4" xfId="13345"/>
    <cellStyle name="Note 9 5" xfId="11134"/>
    <cellStyle name="Note 9 6" xfId="11877"/>
    <cellStyle name="Note_Barclays International Qrtly" xfId="24774"/>
    <cellStyle name="nPlosion" xfId="3028"/>
    <cellStyle name="nPlosion 10" xfId="24875"/>
    <cellStyle name="nPlosion 2" xfId="3826"/>
    <cellStyle name="nPlosion 2 2" xfId="9253"/>
    <cellStyle name="nPlosion 2 2 2" xfId="10266"/>
    <cellStyle name="nPlosion 2 2 2 2" xfId="14834"/>
    <cellStyle name="nPlosion 2 2 2 2 2" xfId="22367"/>
    <cellStyle name="nPlosion 2 2 2 2 2 2" xfId="32403"/>
    <cellStyle name="nPlosion 2 2 2 2 3" xfId="28895"/>
    <cellStyle name="nPlosion 2 2 2 3" xfId="18498"/>
    <cellStyle name="nPlosion 2 2 2 3 2" xfId="30626"/>
    <cellStyle name="nPlosion 2 2 2 4" xfId="21181"/>
    <cellStyle name="nPlosion 2 2 2 4 2" xfId="31226"/>
    <cellStyle name="nPlosion 2 2 2 5" xfId="26390"/>
    <cellStyle name="nPlosion 2 2 3" xfId="9597"/>
    <cellStyle name="nPlosion 2 2 3 2" xfId="14201"/>
    <cellStyle name="nPlosion 2 2 3 2 2" xfId="28262"/>
    <cellStyle name="nPlosion 2 2 3 3" xfId="21771"/>
    <cellStyle name="nPlosion 2 2 3 3 2" xfId="31810"/>
    <cellStyle name="nPlosion 2 2 3 4" xfId="25757"/>
    <cellStyle name="nPlosion 2 2 4" xfId="18427"/>
    <cellStyle name="nPlosion 2 2 4 2" xfId="30555"/>
    <cellStyle name="nPlosion 2 2 5" xfId="24423"/>
    <cellStyle name="nPlosion 2 2 5 2" xfId="34459"/>
    <cellStyle name="nPlosion 2 2 6" xfId="25515"/>
    <cellStyle name="nPlosion 2 3" xfId="10010"/>
    <cellStyle name="nPlosion 2 3 2" xfId="14607"/>
    <cellStyle name="nPlosion 2 3 2 2" xfId="22203"/>
    <cellStyle name="nPlosion 2 3 2 2 2" xfId="32240"/>
    <cellStyle name="nPlosion 2 3 2 3" xfId="28668"/>
    <cellStyle name="nPlosion 2 3 3" xfId="18480"/>
    <cellStyle name="nPlosion 2 3 3 2" xfId="30608"/>
    <cellStyle name="nPlosion 2 3 4" xfId="21011"/>
    <cellStyle name="nPlosion 2 3 4 2" xfId="31063"/>
    <cellStyle name="nPlosion 2 3 5" xfId="26163"/>
    <cellStyle name="nPlosion 2 4" xfId="9323"/>
    <cellStyle name="nPlosion 2 4 2" xfId="14012"/>
    <cellStyle name="nPlosion 2 4 2 2" xfId="28073"/>
    <cellStyle name="nPlosion 2 4 3" xfId="21590"/>
    <cellStyle name="nPlosion 2 4 3 2" xfId="31631"/>
    <cellStyle name="nPlosion 2 4 4" xfId="25568"/>
    <cellStyle name="nPlosion 2 5" xfId="18360"/>
    <cellStyle name="nPlosion 2 5 2" xfId="20916"/>
    <cellStyle name="nPlosion 2 5 2 2" xfId="30972"/>
    <cellStyle name="nPlosion 2 5 3" xfId="30488"/>
    <cellStyle name="nPlosion 2 6" xfId="11815"/>
    <cellStyle name="nPlosion 2 6 2" xfId="27049"/>
    <cellStyle name="nPlosion 2 7" xfId="23820"/>
    <cellStyle name="nPlosion 2 7 2" xfId="33856"/>
    <cellStyle name="nPlosion 2 8" xfId="24902"/>
    <cellStyle name="nPlosion 3" xfId="3846"/>
    <cellStyle name="nPlosion 3 2" xfId="10106"/>
    <cellStyle name="nPlosion 3 2 2" xfId="10864"/>
    <cellStyle name="nPlosion 3 2 2 2" xfId="18036"/>
    <cellStyle name="nPlosion 3 2 2 2 2" xfId="30310"/>
    <cellStyle name="nPlosion 3 2 2 3" xfId="13553"/>
    <cellStyle name="nPlosion 3 2 2 3 2" xfId="27794"/>
    <cellStyle name="nPlosion 3 2 2 4" xfId="26944"/>
    <cellStyle name="nPlosion 3 2 3" xfId="14675"/>
    <cellStyle name="nPlosion 3 2 3 2" xfId="28736"/>
    <cellStyle name="nPlosion 3 2 4" xfId="26231"/>
    <cellStyle name="nPlosion 3 3" xfId="9382"/>
    <cellStyle name="nPlosion 3 3 2" xfId="14038"/>
    <cellStyle name="nPlosion 3 3 2 2" xfId="28099"/>
    <cellStyle name="nPlosion 3 3 3" xfId="21617"/>
    <cellStyle name="nPlosion 3 3 3 2" xfId="31657"/>
    <cellStyle name="nPlosion 3 3 4" xfId="25594"/>
    <cellStyle name="nPlosion 3 4" xfId="18379"/>
    <cellStyle name="nPlosion 3 4 2" xfId="20936"/>
    <cellStyle name="nPlosion 3 4 2 2" xfId="30991"/>
    <cellStyle name="nPlosion 3 4 3" xfId="30507"/>
    <cellStyle name="nPlosion 3 5" xfId="11827"/>
    <cellStyle name="nPlosion 3 5 2" xfId="27060"/>
    <cellStyle name="nPlosion 3 6" xfId="23845"/>
    <cellStyle name="nPlosion 3 6 2" xfId="33881"/>
    <cellStyle name="nPlosion 3 7" xfId="24915"/>
    <cellStyle name="nPlosion 4" xfId="3862"/>
    <cellStyle name="nPlosion 4 2" xfId="9998"/>
    <cellStyle name="nPlosion 4 2 2" xfId="10885"/>
    <cellStyle name="nPlosion 4 2 2 2" xfId="18448"/>
    <cellStyle name="nPlosion 4 2 2 2 2" xfId="30576"/>
    <cellStyle name="nPlosion 4 2 2 3" xfId="13572"/>
    <cellStyle name="nPlosion 4 2 2 3 2" xfId="27813"/>
    <cellStyle name="nPlosion 4 2 2 4" xfId="26962"/>
    <cellStyle name="nPlosion 4 2 3" xfId="14599"/>
    <cellStyle name="nPlosion 4 2 3 2" xfId="28660"/>
    <cellStyle name="nPlosion 4 2 4" xfId="26155"/>
    <cellStyle name="nPlosion 4 3" xfId="18015"/>
    <cellStyle name="nPlosion 4 3 2" xfId="18512"/>
    <cellStyle name="nPlosion 4 3 2 2" xfId="30639"/>
    <cellStyle name="nPlosion 4 3 3" xfId="22765"/>
    <cellStyle name="nPlosion 4 3 3 2" xfId="32801"/>
    <cellStyle name="nPlosion 4 3 4" xfId="30289"/>
    <cellStyle name="nPlosion 4 4" xfId="18398"/>
    <cellStyle name="nPlosion 4 4 2" xfId="20956"/>
    <cellStyle name="nPlosion 4 4 2 2" xfId="31010"/>
    <cellStyle name="nPlosion 4 4 3" xfId="30526"/>
    <cellStyle name="nPlosion 4 5" xfId="11840"/>
    <cellStyle name="nPlosion 4 5 2" xfId="27073"/>
    <cellStyle name="nPlosion 4 6" xfId="24390"/>
    <cellStyle name="nPlosion 4 6 2" xfId="34426"/>
    <cellStyle name="nPlosion 4 7" xfId="24928"/>
    <cellStyle name="nPlosion 5" xfId="7352"/>
    <cellStyle name="nPlosion 5 2" xfId="10089"/>
    <cellStyle name="nPlosion 5 2 2" xfId="14659"/>
    <cellStyle name="nPlosion 5 2 2 2" xfId="28720"/>
    <cellStyle name="nPlosion 5 2 3" xfId="22177"/>
    <cellStyle name="nPlosion 5 2 3 2" xfId="32215"/>
    <cellStyle name="nPlosion 5 2 4" xfId="26215"/>
    <cellStyle name="nPlosion 5 3" xfId="18410"/>
    <cellStyle name="nPlosion 5 3 2" xfId="20968"/>
    <cellStyle name="nPlosion 5 3 2 2" xfId="31022"/>
    <cellStyle name="nPlosion 5 3 3" xfId="30538"/>
    <cellStyle name="nPlosion 5 4" xfId="12679"/>
    <cellStyle name="nPlosion 5 4 2" xfId="27132"/>
    <cellStyle name="nPlosion 5 5" xfId="24400"/>
    <cellStyle name="nPlosion 5 5 2" xfId="34436"/>
    <cellStyle name="nPlosion 5 6" xfId="24964"/>
    <cellStyle name="nPlosion 6" xfId="9295"/>
    <cellStyle name="nPlosion 6 2" xfId="10839"/>
    <cellStyle name="nPlosion 6 2 2" xfId="18461"/>
    <cellStyle name="nPlosion 6 2 2 2" xfId="30589"/>
    <cellStyle name="nPlosion 6 2 3" xfId="13532"/>
    <cellStyle name="nPlosion 6 2 3 2" xfId="27773"/>
    <cellStyle name="nPlosion 6 2 4" xfId="26924"/>
    <cellStyle name="nPlosion 6 3" xfId="13986"/>
    <cellStyle name="nPlosion 6 3 2" xfId="28047"/>
    <cellStyle name="nPlosion 6 4" xfId="25542"/>
    <cellStyle name="nPlosion 7" xfId="18342"/>
    <cellStyle name="nPlosion 7 2" xfId="20897"/>
    <cellStyle name="nPlosion 7 2 2" xfId="30954"/>
    <cellStyle name="nPlosion 7 3" xfId="30470"/>
    <cellStyle name="nPlosion 8" xfId="11643"/>
    <cellStyle name="nPlosion 8 2" xfId="27025"/>
    <cellStyle name="nPlosion 9" xfId="23797"/>
    <cellStyle name="nPlosion 9 2" xfId="33833"/>
    <cellStyle name="Number" xfId="3029"/>
    <cellStyle name="number-red" xfId="3030"/>
    <cellStyle name="number-red 2" xfId="7353"/>
    <cellStyle name="number-red 3" xfId="7354"/>
    <cellStyle name="number-red 4" xfId="7355"/>
    <cellStyle name="Œ…‹æØ‚è [0.00]_!!!GO" xfId="3031"/>
    <cellStyle name="Œ…‹æØ‚è_!!!GO" xfId="3032"/>
    <cellStyle name="Option" xfId="3033"/>
    <cellStyle name="Option 2" xfId="3034"/>
    <cellStyle name="Option 3" xfId="8953"/>
    <cellStyle name="OScommands" xfId="3035"/>
    <cellStyle name="output" xfId="3036"/>
    <cellStyle name="Output 10" xfId="13745"/>
    <cellStyle name="Output 10 2" xfId="16700"/>
    <cellStyle name="Output 10 2 2" xfId="20068"/>
    <cellStyle name="Output 10 2 3" xfId="11494"/>
    <cellStyle name="Output 10 2 4" xfId="19719"/>
    <cellStyle name="Output 10 2 5" xfId="12149"/>
    <cellStyle name="Output 10 2 6" xfId="11183"/>
    <cellStyle name="Output 10 3" xfId="19425"/>
    <cellStyle name="Output 10 4" xfId="19204"/>
    <cellStyle name="Output 10 5" xfId="11333"/>
    <cellStyle name="Output 10 6" xfId="19248"/>
    <cellStyle name="Output 10 7" xfId="11047"/>
    <cellStyle name="Output 11" xfId="16701"/>
    <cellStyle name="output 12" xfId="24876"/>
    <cellStyle name="output 2" xfId="3037"/>
    <cellStyle name="Output 2 2" xfId="3038"/>
    <cellStyle name="Output 2 2 2" xfId="16702"/>
    <cellStyle name="Output 2 2 3" xfId="16703"/>
    <cellStyle name="Output 2 2 3 2" xfId="20069"/>
    <cellStyle name="Output 2 2 3 3" xfId="12523"/>
    <cellStyle name="Output 2 2 3 4" xfId="11251"/>
    <cellStyle name="Output 2 2 3 5" xfId="11081"/>
    <cellStyle name="Output 2 2 3 6" xfId="20035"/>
    <cellStyle name="Output 2 2 4" xfId="17769"/>
    <cellStyle name="Output 2 2 4 2" xfId="11746"/>
    <cellStyle name="Output 2 2 4 3" xfId="11056"/>
    <cellStyle name="Output 2 2 4 4" xfId="19403"/>
    <cellStyle name="Output 2 2 4 5" xfId="11177"/>
    <cellStyle name="Output 2 2 4 6" xfId="12527"/>
    <cellStyle name="output 2 3" xfId="3039"/>
    <cellStyle name="Output 2 4" xfId="3040"/>
    <cellStyle name="Output 2 4 2" xfId="16704"/>
    <cellStyle name="Output 2 4 2 2" xfId="20070"/>
    <cellStyle name="Output 2 4 2 3" xfId="11493"/>
    <cellStyle name="Output 2 4 2 4" xfId="11622"/>
    <cellStyle name="Output 2 4 2 5" xfId="12634"/>
    <cellStyle name="Output 2 4 2 6" xfId="20435"/>
    <cellStyle name="Output 2 4 3" xfId="17768"/>
    <cellStyle name="Output 2 4 3 2" xfId="12335"/>
    <cellStyle name="Output 2 4 3 3" xfId="19987"/>
    <cellStyle name="Output 2 4 3 4" xfId="19033"/>
    <cellStyle name="Output 2 4 3 5" xfId="19426"/>
    <cellStyle name="Output 2 4 3 6" xfId="19051"/>
    <cellStyle name="Output 2 5" xfId="16705"/>
    <cellStyle name="Output 2 6" xfId="16706"/>
    <cellStyle name="Output 2 7" xfId="16707"/>
    <cellStyle name="output 3" xfId="3041"/>
    <cellStyle name="Output 3 10" xfId="10895"/>
    <cellStyle name="Output 3 10 2" xfId="16708"/>
    <cellStyle name="Output 3 10 2 2" xfId="20073"/>
    <cellStyle name="Output 3 10 2 3" xfId="11492"/>
    <cellStyle name="Output 3 10 2 4" xfId="11173"/>
    <cellStyle name="Output 3 10 2 5" xfId="12105"/>
    <cellStyle name="Output 3 10 2 6" xfId="20036"/>
    <cellStyle name="Output 3 10 3" xfId="19378"/>
    <cellStyle name="Output 3 10 4" xfId="13401"/>
    <cellStyle name="Output 3 10 5" xfId="11685"/>
    <cellStyle name="Output 3 10 6" xfId="11469"/>
    <cellStyle name="Output 3 10 7" xfId="20335"/>
    <cellStyle name="Output 3 11" xfId="16709"/>
    <cellStyle name="Output 3 12" xfId="17668"/>
    <cellStyle name="Output 3 12 2" xfId="12284"/>
    <cellStyle name="Output 3 12 3" xfId="12028"/>
    <cellStyle name="Output 3 12 4" xfId="19829"/>
    <cellStyle name="Output 3 12 5" xfId="19262"/>
    <cellStyle name="Output 3 12 6" xfId="20730"/>
    <cellStyle name="output 3 13" xfId="12576"/>
    <cellStyle name="output 3 14" xfId="20500"/>
    <cellStyle name="output 3 15" xfId="20660"/>
    <cellStyle name="output 3 16" xfId="20125"/>
    <cellStyle name="output 3 17" xfId="19318"/>
    <cellStyle name="output 3 18" xfId="20801"/>
    <cellStyle name="output 3 19" xfId="20856"/>
    <cellStyle name="output 3 2" xfId="7356"/>
    <cellStyle name="Output 3 2 10" xfId="9335"/>
    <cellStyle name="Output 3 2 10 2" xfId="16710"/>
    <cellStyle name="Output 3 2 10 2 2" xfId="20075"/>
    <cellStyle name="Output 3 2 10 2 3" xfId="12521"/>
    <cellStyle name="Output 3 2 10 2 4" xfId="19685"/>
    <cellStyle name="Output 3 2 10 2 5" xfId="19066"/>
    <cellStyle name="Output 3 2 10 2 6" xfId="12580"/>
    <cellStyle name="Output 3 2 10 3" xfId="19087"/>
    <cellStyle name="Output 3 2 10 4" xfId="11638"/>
    <cellStyle name="Output 3 2 10 5" xfId="19161"/>
    <cellStyle name="Output 3 2 10 6" xfId="20598"/>
    <cellStyle name="Output 3 2 10 7" xfId="11607"/>
    <cellStyle name="Output 3 2 11" xfId="16711"/>
    <cellStyle name="Output 3 2 12" xfId="18002"/>
    <cellStyle name="Output 3 2 12 2" xfId="11774"/>
    <cellStyle name="Output 3 2 12 3" xfId="11527"/>
    <cellStyle name="Output 3 2 12 4" xfId="12157"/>
    <cellStyle name="Output 3 2 12 5" xfId="19321"/>
    <cellStyle name="Output 3 2 12 6" xfId="11712"/>
    <cellStyle name="output 3 2 2" xfId="9428"/>
    <cellStyle name="Output 3 2 3" xfId="10033"/>
    <cellStyle name="Output 3 2 3 2" xfId="16712"/>
    <cellStyle name="Output 3 2 3 2 2" xfId="20076"/>
    <cellStyle name="Output 3 2 3 2 3" xfId="11491"/>
    <cellStyle name="Output 3 2 3 2 4" xfId="11020"/>
    <cellStyle name="Output 3 2 3 2 5" xfId="19627"/>
    <cellStyle name="Output 3 2 3 2 6" xfId="11683"/>
    <cellStyle name="Output 3 2 3 3" xfId="18282"/>
    <cellStyle name="Output 3 2 3 3 2" xfId="19076"/>
    <cellStyle name="Output 3 2 3 3 3" xfId="20652"/>
    <cellStyle name="Output 3 2 3 3 4" xfId="20755"/>
    <cellStyle name="Output 3 2 3 3 5" xfId="10997"/>
    <cellStyle name="Output 3 2 3 3 6" xfId="19774"/>
    <cellStyle name="Output 3 2 4" xfId="10656"/>
    <cellStyle name="Output 3 2 4 2" xfId="16713"/>
    <cellStyle name="Output 3 2 4 2 2" xfId="20077"/>
    <cellStyle name="Output 3 2 4 2 3" xfId="11490"/>
    <cellStyle name="Output 3 2 4 2 4" xfId="11252"/>
    <cellStyle name="Output 3 2 4 2 5" xfId="11122"/>
    <cellStyle name="Output 3 2 4 2 6" xfId="11994"/>
    <cellStyle name="Output 3 2 4 3" xfId="18290"/>
    <cellStyle name="Output 3 2 4 3 2" xfId="19575"/>
    <cellStyle name="Output 3 2 4 3 3" xfId="11430"/>
    <cellStyle name="Output 3 2 4 3 4" xfId="20759"/>
    <cellStyle name="Output 3 2 4 3 5" xfId="20696"/>
    <cellStyle name="Output 3 2 4 3 6" xfId="20858"/>
    <cellStyle name="Output 3 2 5" xfId="10005"/>
    <cellStyle name="Output 3 2 5 2" xfId="16714"/>
    <cellStyle name="Output 3 2 5 2 2" xfId="20078"/>
    <cellStyle name="Output 3 2 5 2 3" xfId="11489"/>
    <cellStyle name="Output 3 2 5 2 4" xfId="12094"/>
    <cellStyle name="Output 3 2 5 2 5" xfId="11674"/>
    <cellStyle name="Output 3 2 5 2 6" xfId="19109"/>
    <cellStyle name="Output 3 2 5 3" xfId="18280"/>
    <cellStyle name="Output 3 2 5 3 2" xfId="20561"/>
    <cellStyle name="Output 3 2 5 3 3" xfId="12127"/>
    <cellStyle name="Output 3 2 5 3 4" xfId="20753"/>
    <cellStyle name="Output 3 2 5 3 5" xfId="13349"/>
    <cellStyle name="Output 3 2 5 3 6" xfId="20530"/>
    <cellStyle name="Output 3 2 6" xfId="9351"/>
    <cellStyle name="Output 3 2 6 2" xfId="16715"/>
    <cellStyle name="Output 3 2 6 2 2" xfId="20079"/>
    <cellStyle name="Output 3 2 6 2 3" xfId="11488"/>
    <cellStyle name="Output 3 2 6 2 4" xfId="12704"/>
    <cellStyle name="Output 3 2 6 2 5" xfId="11303"/>
    <cellStyle name="Output 3 2 6 2 6" xfId="19367"/>
    <cellStyle name="Output 3 2 6 3" xfId="18318"/>
    <cellStyle name="Output 3 2 6 3 2" xfId="11782"/>
    <cellStyle name="Output 3 2 6 3 3" xfId="19024"/>
    <cellStyle name="Output 3 2 6 3 4" xfId="20766"/>
    <cellStyle name="Output 3 2 6 3 5" xfId="19655"/>
    <cellStyle name="Output 3 2 6 3 6" xfId="20613"/>
    <cellStyle name="Output 3 2 7" xfId="9279"/>
    <cellStyle name="Output 3 2 7 2" xfId="16716"/>
    <cellStyle name="Output 3 2 7 2 2" xfId="20080"/>
    <cellStyle name="Output 3 2 7 2 3" xfId="11487"/>
    <cellStyle name="Output 3 2 7 2 4" xfId="12120"/>
    <cellStyle name="Output 3 2 7 2 5" xfId="11302"/>
    <cellStyle name="Output 3 2 7 2 6" xfId="19221"/>
    <cellStyle name="Output 3 2 7 3" xfId="18502"/>
    <cellStyle name="Output 3 2 7 3 2" xfId="20647"/>
    <cellStyle name="Output 3 2 7 3 3" xfId="20705"/>
    <cellStyle name="Output 3 2 7 3 4" xfId="20774"/>
    <cellStyle name="Output 3 2 7 3 5" xfId="12669"/>
    <cellStyle name="Output 3 2 7 3 6" xfId="20860"/>
    <cellStyle name="Output 3 2 8" xfId="9422"/>
    <cellStyle name="Output 3 2 8 2" xfId="16717"/>
    <cellStyle name="Output 3 2 8 2 2" xfId="20081"/>
    <cellStyle name="Output 3 2 8 2 3" xfId="12519"/>
    <cellStyle name="Output 3 2 8 2 4" xfId="12705"/>
    <cellStyle name="Output 3 2 8 2 5" xfId="19782"/>
    <cellStyle name="Output 3 2 8 2 6" xfId="11635"/>
    <cellStyle name="Output 3 2 8 3" xfId="18535"/>
    <cellStyle name="Output 3 2 8 3 2" xfId="20655"/>
    <cellStyle name="Output 3 2 8 3 3" xfId="20713"/>
    <cellStyle name="Output 3 2 8 3 4" xfId="20781"/>
    <cellStyle name="Output 3 2 8 3 5" xfId="20855"/>
    <cellStyle name="Output 3 2 8 3 6" xfId="20863"/>
    <cellStyle name="Output 3 2 9" xfId="10671"/>
    <cellStyle name="Output 3 2 9 2" xfId="16718"/>
    <cellStyle name="Output 3 2 9 2 2" xfId="20082"/>
    <cellStyle name="Output 3 2 9 2 3" xfId="12518"/>
    <cellStyle name="Output 3 2 9 2 4" xfId="11253"/>
    <cellStyle name="Output 3 2 9 2 5" xfId="19754"/>
    <cellStyle name="Output 3 2 9 2 6" xfId="19750"/>
    <cellStyle name="Output 3 2 9 3" xfId="19340"/>
    <cellStyle name="Output 3 2 9 4" xfId="11651"/>
    <cellStyle name="Output 3 2 9 5" xfId="12144"/>
    <cellStyle name="Output 3 2 9 6" xfId="11470"/>
    <cellStyle name="Output 3 2 9 7" xfId="20434"/>
    <cellStyle name="output 3 20" xfId="13325"/>
    <cellStyle name="Output 3 3" xfId="9262"/>
    <cellStyle name="output 3 3 10" xfId="18678"/>
    <cellStyle name="Output 3 3 11" xfId="19071"/>
    <cellStyle name="Output 3 3 12" xfId="20504"/>
    <cellStyle name="Output 3 3 13" xfId="19094"/>
    <cellStyle name="Output 3 3 14" xfId="11903"/>
    <cellStyle name="Output 3 3 15" xfId="20700"/>
    <cellStyle name="Output 3 3 16" xfId="11600"/>
    <cellStyle name="Output 3 3 17" xfId="13366"/>
    <cellStyle name="Output 3 3 18" xfId="19046"/>
    <cellStyle name="Output 3 3 2" xfId="16719"/>
    <cellStyle name="Output 3 3 2 2" xfId="20083"/>
    <cellStyle name="Output 3 3 2 3" xfId="11486"/>
    <cellStyle name="Output 3 3 2 4" xfId="11254"/>
    <cellStyle name="Output 3 3 2 5" xfId="12677"/>
    <cellStyle name="Output 3 3 2 6" xfId="19089"/>
    <cellStyle name="output 3 3 3" xfId="17999"/>
    <cellStyle name="output 3 3 4" xfId="17980"/>
    <cellStyle name="output 3 3 5" xfId="18314"/>
    <cellStyle name="output 3 3 6" xfId="18255"/>
    <cellStyle name="output 3 3 7" xfId="18821"/>
    <cellStyle name="output 3 3 8" xfId="18630"/>
    <cellStyle name="output 3 3 9" xfId="18651"/>
    <cellStyle name="Output 3 4" xfId="10743"/>
    <cellStyle name="Output 3 4 2" xfId="16720"/>
    <cellStyle name="Output 3 4 2 2" xfId="20084"/>
    <cellStyle name="Output 3 4 2 3" xfId="12517"/>
    <cellStyle name="Output 3 4 2 4" xfId="11255"/>
    <cellStyle name="Output 3 4 2 5" xfId="19672"/>
    <cellStyle name="Output 3 4 2 6" xfId="19072"/>
    <cellStyle name="Output 3 4 3" xfId="19346"/>
    <cellStyle name="Output 3 4 4" xfId="13417"/>
    <cellStyle name="Output 3 4 5" xfId="19432"/>
    <cellStyle name="Output 3 4 6" xfId="19715"/>
    <cellStyle name="Output 3 4 7" xfId="20609"/>
    <cellStyle name="Output 3 5" xfId="10830"/>
    <cellStyle name="Output 3 5 2" xfId="16721"/>
    <cellStyle name="Output 3 5 2 2" xfId="20085"/>
    <cellStyle name="Output 3 5 2 3" xfId="12516"/>
    <cellStyle name="Output 3 5 2 4" xfId="12706"/>
    <cellStyle name="Output 3 5 2 5" xfId="11042"/>
    <cellStyle name="Output 3 5 2 6" xfId="11523"/>
    <cellStyle name="Output 3 5 3" xfId="19357"/>
    <cellStyle name="Output 3 5 4" xfId="20628"/>
    <cellStyle name="Output 3 5 5" xfId="12150"/>
    <cellStyle name="Output 3 5 6" xfId="19634"/>
    <cellStyle name="Output 3 5 7" xfId="20845"/>
    <cellStyle name="Output 3 6" xfId="10892"/>
    <cellStyle name="Output 3 6 2" xfId="16722"/>
    <cellStyle name="Output 3 6 2 2" xfId="20086"/>
    <cellStyle name="Output 3 6 2 3" xfId="11485"/>
    <cellStyle name="Output 3 6 2 4" xfId="11256"/>
    <cellStyle name="Output 3 6 2 5" xfId="19020"/>
    <cellStyle name="Output 3 6 2 6" xfId="20448"/>
    <cellStyle name="Output 3 6 3" xfId="19375"/>
    <cellStyle name="Output 3 6 4" xfId="11629"/>
    <cellStyle name="Output 3 6 5" xfId="19429"/>
    <cellStyle name="Output 3 6 6" xfId="11655"/>
    <cellStyle name="Output 3 6 7" xfId="12707"/>
    <cellStyle name="Output 3 7" xfId="10898"/>
    <cellStyle name="Output 3 7 2" xfId="16723"/>
    <cellStyle name="Output 3 7 2 2" xfId="20087"/>
    <cellStyle name="Output 3 7 2 3" xfId="11484"/>
    <cellStyle name="Output 3 7 2 4" xfId="12762"/>
    <cellStyle name="Output 3 7 2 5" xfId="13381"/>
    <cellStyle name="Output 3 7 2 6" xfId="11608"/>
    <cellStyle name="Output 3 7 3" xfId="19379"/>
    <cellStyle name="Output 3 7 4" xfId="12666"/>
    <cellStyle name="Output 3 7 5" xfId="19747"/>
    <cellStyle name="Output 3 7 6" xfId="11787"/>
    <cellStyle name="Output 3 7 7" xfId="13338"/>
    <cellStyle name="Output 3 8" xfId="10894"/>
    <cellStyle name="Output 3 8 2" xfId="16724"/>
    <cellStyle name="Output 3 8 2 2" xfId="20088"/>
    <cellStyle name="Output 3 8 2 3" xfId="11483"/>
    <cellStyle name="Output 3 8 2 4" xfId="19721"/>
    <cellStyle name="Output 3 8 2 5" xfId="12717"/>
    <cellStyle name="Output 3 8 2 6" xfId="11614"/>
    <cellStyle name="Output 3 8 3" xfId="19377"/>
    <cellStyle name="Output 3 8 4" xfId="13402"/>
    <cellStyle name="Output 3 8 5" xfId="11684"/>
    <cellStyle name="Output 3 8 6" xfId="19660"/>
    <cellStyle name="Output 3 8 7" xfId="11501"/>
    <cellStyle name="Output 3 9" xfId="10893"/>
    <cellStyle name="Output 3 9 2" xfId="16725"/>
    <cellStyle name="Output 3 9 2 2" xfId="20089"/>
    <cellStyle name="Output 3 9 2 3" xfId="11482"/>
    <cellStyle name="Output 3 9 2 4" xfId="11257"/>
    <cellStyle name="Output 3 9 2 5" xfId="20383"/>
    <cellStyle name="Output 3 9 2 6" xfId="13391"/>
    <cellStyle name="Output 3 9 3" xfId="19376"/>
    <cellStyle name="Output 3 9 4" xfId="13403"/>
    <cellStyle name="Output 3 9 5" xfId="12152"/>
    <cellStyle name="Output 3 9 6" xfId="19055"/>
    <cellStyle name="Output 3 9 7" xfId="20436"/>
    <cellStyle name="Output 4" xfId="7357"/>
    <cellStyle name="Output 4 10" xfId="18256"/>
    <cellStyle name="Output 4 10 2" xfId="20525"/>
    <cellStyle name="Output 4 10 3" xfId="11783"/>
    <cellStyle name="Output 4 10 4" xfId="20747"/>
    <cellStyle name="Output 4 10 5" xfId="11959"/>
    <cellStyle name="Output 4 10 6" xfId="20592"/>
    <cellStyle name="Output 4 2" xfId="13630"/>
    <cellStyle name="Output 4 2 2" xfId="16726"/>
    <cellStyle name="Output 4 2 3" xfId="16727"/>
    <cellStyle name="Output 4 2 3 2" xfId="20090"/>
    <cellStyle name="Output 4 2 3 3" xfId="12515"/>
    <cellStyle name="Output 4 2 3 4" xfId="19316"/>
    <cellStyle name="Output 4 2 3 5" xfId="20361"/>
    <cellStyle name="Output 4 2 3 6" xfId="20037"/>
    <cellStyle name="Output 4 2 4" xfId="19396"/>
    <cellStyle name="Output 4 2 5" xfId="13395"/>
    <cellStyle name="Output 4 2 6" xfId="12230"/>
    <cellStyle name="Output 4 2 7" xfId="19144"/>
    <cellStyle name="Output 4 2 8" xfId="20645"/>
    <cellStyle name="Output 4 3" xfId="13603"/>
    <cellStyle name="Output 4 3 2" xfId="16728"/>
    <cellStyle name="Output 4 3 2 2" xfId="20091"/>
    <cellStyle name="Output 4 3 2 3" xfId="12514"/>
    <cellStyle name="Output 4 3 2 4" xfId="11258"/>
    <cellStyle name="Output 4 3 2 5" xfId="12112"/>
    <cellStyle name="Output 4 3 2 6" xfId="12575"/>
    <cellStyle name="Output 4 4" xfId="16729"/>
    <cellStyle name="output 4 5" xfId="16730"/>
    <cellStyle name="Output 4 6" xfId="16731"/>
    <cellStyle name="Output 4 6 2" xfId="20092"/>
    <cellStyle name="Output 4 6 3" xfId="12513"/>
    <cellStyle name="Output 4 6 4" xfId="19800"/>
    <cellStyle name="Output 4 6 5" xfId="20512"/>
    <cellStyle name="Output 4 6 6" xfId="20038"/>
    <cellStyle name="Output 4 7" xfId="17669"/>
    <cellStyle name="Output 4 7 2" xfId="11727"/>
    <cellStyle name="Output 4 7 3" xfId="12027"/>
    <cellStyle name="Output 4 7 4" xfId="20614"/>
    <cellStyle name="Output 4 7 5" xfId="11695"/>
    <cellStyle name="Output 4 7 6" xfId="11869"/>
    <cellStyle name="Output 4 8" xfId="17984"/>
    <cellStyle name="Output 4 8 2" xfId="12435"/>
    <cellStyle name="Output 4 8 3" xfId="19074"/>
    <cellStyle name="Output 4 8 4" xfId="19290"/>
    <cellStyle name="Output 4 8 5" xfId="19973"/>
    <cellStyle name="Output 4 8 6" xfId="20656"/>
    <cellStyle name="Output 4 9" xfId="17983"/>
    <cellStyle name="Output 4 9 2" xfId="12434"/>
    <cellStyle name="Output 4 9 3" xfId="19088"/>
    <cellStyle name="Output 4 9 4" xfId="19661"/>
    <cellStyle name="Output 4 9 5" xfId="18906"/>
    <cellStyle name="Output 4 9 6" xfId="20714"/>
    <cellStyle name="Output 5" xfId="7358"/>
    <cellStyle name="Output 5 2" xfId="13605"/>
    <cellStyle name="Output 5 2 2" xfId="16732"/>
    <cellStyle name="Output 5 2 3" xfId="16733"/>
    <cellStyle name="Output 5 2 3 2" xfId="20093"/>
    <cellStyle name="Output 5 2 3 3" xfId="11481"/>
    <cellStyle name="Output 5 2 3 4" xfId="11666"/>
    <cellStyle name="Output 5 2 3 5" xfId="11170"/>
    <cellStyle name="Output 5 2 3 6" xfId="12185"/>
    <cellStyle name="Output 5 2 4" xfId="19391"/>
    <cellStyle name="Output 5 2 5" xfId="10999"/>
    <cellStyle name="Output 5 2 6" xfId="13388"/>
    <cellStyle name="Output 5 2 7" xfId="19136"/>
    <cellStyle name="Output 5 2 8" xfId="11115"/>
    <cellStyle name="Output 5 3" xfId="13662"/>
    <cellStyle name="Output 5 3 2" xfId="16734"/>
    <cellStyle name="Output 5 3 2 2" xfId="20094"/>
    <cellStyle name="Output 5 3 2 3" xfId="11480"/>
    <cellStyle name="Output 5 3 2 4" xfId="11667"/>
    <cellStyle name="Output 5 3 2 5" xfId="20456"/>
    <cellStyle name="Output 5 3 2 6" xfId="20039"/>
    <cellStyle name="Output 5 4" xfId="16735"/>
    <cellStyle name="Output 5 5" xfId="16736"/>
    <cellStyle name="Output 5 5 2" xfId="20095"/>
    <cellStyle name="Output 5 5 3" xfId="11479"/>
    <cellStyle name="Output 5 5 4" xfId="11259"/>
    <cellStyle name="Output 5 5 5" xfId="11301"/>
    <cellStyle name="Output 5 5 6" xfId="12672"/>
    <cellStyle name="Output 5 6" xfId="17670"/>
    <cellStyle name="Output 5 6 2" xfId="11345"/>
    <cellStyle name="Output 5 6 3" xfId="11034"/>
    <cellStyle name="Output 5 6 4" xfId="19584"/>
    <cellStyle name="Output 5 6 5" xfId="11247"/>
    <cellStyle name="Output 5 6 6" xfId="12234"/>
    <cellStyle name="Output 6" xfId="7359"/>
    <cellStyle name="Output 6 2" xfId="16737"/>
    <cellStyle name="Output 6 2 2" xfId="20096"/>
    <cellStyle name="Output 6 2 3" xfId="11478"/>
    <cellStyle name="Output 6 2 4" xfId="11260"/>
    <cellStyle name="Output 6 2 5" xfId="19021"/>
    <cellStyle name="Output 6 2 6" xfId="20040"/>
    <cellStyle name="Output 6 3" xfId="16738"/>
    <cellStyle name="Output 6 4" xfId="16739"/>
    <cellStyle name="Output 6 4 2" xfId="20097"/>
    <cellStyle name="Output 6 4 3" xfId="11477"/>
    <cellStyle name="Output 6 4 4" xfId="11790"/>
    <cellStyle name="Output 6 4 5" xfId="19138"/>
    <cellStyle name="Output 6 4 6" xfId="20522"/>
    <cellStyle name="Output 6 5" xfId="17671"/>
    <cellStyle name="Output 6 5 2" xfId="12285"/>
    <cellStyle name="Output 6 5 3" xfId="11948"/>
    <cellStyle name="Output 6 5 4" xfId="19220"/>
    <cellStyle name="Output 6 5 5" xfId="13407"/>
    <cellStyle name="Output 6 5 6" xfId="12174"/>
    <cellStyle name="output 7" xfId="7360"/>
    <cellStyle name="Output 8" xfId="13723"/>
    <cellStyle name="Output 8 2" xfId="16740"/>
    <cellStyle name="Output 8 2 2" xfId="20098"/>
    <cellStyle name="Output 8 2 3" xfId="11476"/>
    <cellStyle name="Output 8 2 4" xfId="11166"/>
    <cellStyle name="Output 8 2 5" xfId="20511"/>
    <cellStyle name="Output 8 2 6" xfId="20041"/>
    <cellStyle name="Output 8 3" xfId="19419"/>
    <cellStyle name="Output 8 4" xfId="19691"/>
    <cellStyle name="Output 8 5" xfId="12111"/>
    <cellStyle name="Output 8 6" xfId="12507"/>
    <cellStyle name="Output 8 7" xfId="12620"/>
    <cellStyle name="Output 9" xfId="13591"/>
    <cellStyle name="Output 9 2" xfId="16741"/>
    <cellStyle name="Output 9 2 2" xfId="20099"/>
    <cellStyle name="Output 9 2 3" xfId="11475"/>
    <cellStyle name="Output 9 2 4" xfId="11261"/>
    <cellStyle name="Output 9 2 5" xfId="13292"/>
    <cellStyle name="Output 9 2 6" xfId="12237"/>
    <cellStyle name="Output 9 3" xfId="19385"/>
    <cellStyle name="Output 9 4" xfId="20117"/>
    <cellStyle name="Output 9 5" xfId="12156"/>
    <cellStyle name="Output 9 6" xfId="11468"/>
    <cellStyle name="Output 9 7" xfId="13359"/>
    <cellStyle name="OUTPUT AMOUNTS" xfId="3042"/>
    <cellStyle name="OUTPUT COLUMN HEADINGS" xfId="3043"/>
    <cellStyle name="OUTPUT LINE ITEMS" xfId="3044"/>
    <cellStyle name="OUTPUT REPORT HEADING" xfId="3045"/>
    <cellStyle name="OUTPUT REPORT HEADING 10" xfId="23798"/>
    <cellStyle name="OUTPUT REPORT HEADING 10 2" xfId="33834"/>
    <cellStyle name="OUTPUT REPORT HEADING 11" xfId="24877"/>
    <cellStyle name="OUTPUT REPORT HEADING 2" xfId="3046"/>
    <cellStyle name="OUTPUT REPORT HEADING 2 2" xfId="3828"/>
    <cellStyle name="OUTPUT REPORT HEADING 2 2 2" xfId="9254"/>
    <cellStyle name="OUTPUT REPORT HEADING 2 2 2 2" xfId="10268"/>
    <cellStyle name="OUTPUT REPORT HEADING 2 2 2 2 2" xfId="14836"/>
    <cellStyle name="OUTPUT REPORT HEADING 2 2 2 2 2 2" xfId="22369"/>
    <cellStyle name="OUTPUT REPORT HEADING 2 2 2 2 2 2 2" xfId="32405"/>
    <cellStyle name="OUTPUT REPORT HEADING 2 2 2 2 2 3" xfId="28897"/>
    <cellStyle name="OUTPUT REPORT HEADING 2 2 2 2 3" xfId="18500"/>
    <cellStyle name="OUTPUT REPORT HEADING 2 2 2 2 3 2" xfId="30628"/>
    <cellStyle name="OUTPUT REPORT HEADING 2 2 2 2 4" xfId="21183"/>
    <cellStyle name="OUTPUT REPORT HEADING 2 2 2 2 4 2" xfId="31228"/>
    <cellStyle name="OUTPUT REPORT HEADING 2 2 2 2 5" xfId="26392"/>
    <cellStyle name="OUTPUT REPORT HEADING 2 2 2 3" xfId="9599"/>
    <cellStyle name="OUTPUT REPORT HEADING 2 2 2 3 2" xfId="14203"/>
    <cellStyle name="OUTPUT REPORT HEADING 2 2 2 3 2 2" xfId="28264"/>
    <cellStyle name="OUTPUT REPORT HEADING 2 2 2 3 3" xfId="21773"/>
    <cellStyle name="OUTPUT REPORT HEADING 2 2 2 3 3 2" xfId="31812"/>
    <cellStyle name="OUTPUT REPORT HEADING 2 2 2 3 4" xfId="25759"/>
    <cellStyle name="OUTPUT REPORT HEADING 2 2 2 4" xfId="18437"/>
    <cellStyle name="OUTPUT REPORT HEADING 2 2 2 4 2" xfId="30565"/>
    <cellStyle name="OUTPUT REPORT HEADING 2 2 2 5" xfId="24425"/>
    <cellStyle name="OUTPUT REPORT HEADING 2 2 2 5 2" xfId="34461"/>
    <cellStyle name="OUTPUT REPORT HEADING 2 2 2 6" xfId="25516"/>
    <cellStyle name="OUTPUT REPORT HEADING 2 2 3" xfId="10039"/>
    <cellStyle name="OUTPUT REPORT HEADING 2 2 3 2" xfId="14628"/>
    <cellStyle name="OUTPUT REPORT HEADING 2 2 3 2 2" xfId="22205"/>
    <cellStyle name="OUTPUT REPORT HEADING 2 2 3 2 2 2" xfId="32242"/>
    <cellStyle name="OUTPUT REPORT HEADING 2 2 3 2 3" xfId="28689"/>
    <cellStyle name="OUTPUT REPORT HEADING 2 2 3 3" xfId="18482"/>
    <cellStyle name="OUTPUT REPORT HEADING 2 2 3 3 2" xfId="30610"/>
    <cellStyle name="OUTPUT REPORT HEADING 2 2 3 4" xfId="21013"/>
    <cellStyle name="OUTPUT REPORT HEADING 2 2 3 4 2" xfId="31065"/>
    <cellStyle name="OUTPUT REPORT HEADING 2 2 3 5" xfId="26184"/>
    <cellStyle name="OUTPUT REPORT HEADING 2 2 4" xfId="9325"/>
    <cellStyle name="OUTPUT REPORT HEADING 2 2 4 2" xfId="14014"/>
    <cellStyle name="OUTPUT REPORT HEADING 2 2 4 2 2" xfId="28075"/>
    <cellStyle name="OUTPUT REPORT HEADING 2 2 4 3" xfId="21592"/>
    <cellStyle name="OUTPUT REPORT HEADING 2 2 4 3 2" xfId="31633"/>
    <cellStyle name="OUTPUT REPORT HEADING 2 2 4 4" xfId="25570"/>
    <cellStyle name="OUTPUT REPORT HEADING 2 2 5" xfId="18381"/>
    <cellStyle name="OUTPUT REPORT HEADING 2 2 5 2" xfId="20938"/>
    <cellStyle name="OUTPUT REPORT HEADING 2 2 5 2 2" xfId="30993"/>
    <cellStyle name="OUTPUT REPORT HEADING 2 2 5 3" xfId="30509"/>
    <cellStyle name="OUTPUT REPORT HEADING 2 2 6" xfId="11817"/>
    <cellStyle name="OUTPUT REPORT HEADING 2 2 6 2" xfId="27051"/>
    <cellStyle name="OUTPUT REPORT HEADING 2 2 7" xfId="23822"/>
    <cellStyle name="OUTPUT REPORT HEADING 2 2 7 2" xfId="33858"/>
    <cellStyle name="OUTPUT REPORT HEADING 2 2 8" xfId="24904"/>
    <cellStyle name="OUTPUT REPORT HEADING 2 3" xfId="3847"/>
    <cellStyle name="OUTPUT REPORT HEADING 2 3 2" xfId="10108"/>
    <cellStyle name="OUTPUT REPORT HEADING 2 3 2 2" xfId="10887"/>
    <cellStyle name="OUTPUT REPORT HEADING 2 3 2 2 2" xfId="18038"/>
    <cellStyle name="OUTPUT REPORT HEADING 2 3 2 2 2 2" xfId="30312"/>
    <cellStyle name="OUTPUT REPORT HEADING 2 3 2 2 3" xfId="13574"/>
    <cellStyle name="OUTPUT REPORT HEADING 2 3 2 2 3 2" xfId="27815"/>
    <cellStyle name="OUTPUT REPORT HEADING 2 3 2 2 4" xfId="26964"/>
    <cellStyle name="OUTPUT REPORT HEADING 2 3 2 3" xfId="14677"/>
    <cellStyle name="OUTPUT REPORT HEADING 2 3 2 3 2" xfId="28738"/>
    <cellStyle name="OUTPUT REPORT HEADING 2 3 2 4" xfId="26233"/>
    <cellStyle name="OUTPUT REPORT HEADING 2 3 3" xfId="9384"/>
    <cellStyle name="OUTPUT REPORT HEADING 2 3 3 2" xfId="14040"/>
    <cellStyle name="OUTPUT REPORT HEADING 2 3 3 2 2" xfId="28101"/>
    <cellStyle name="OUTPUT REPORT HEADING 2 3 3 3" xfId="21619"/>
    <cellStyle name="OUTPUT REPORT HEADING 2 3 3 3 2" xfId="31659"/>
    <cellStyle name="OUTPUT REPORT HEADING 2 3 3 4" xfId="25596"/>
    <cellStyle name="OUTPUT REPORT HEADING 2 3 4" xfId="18400"/>
    <cellStyle name="OUTPUT REPORT HEADING 2 3 4 2" xfId="20958"/>
    <cellStyle name="OUTPUT REPORT HEADING 2 3 4 2 2" xfId="31012"/>
    <cellStyle name="OUTPUT REPORT HEADING 2 3 4 3" xfId="30528"/>
    <cellStyle name="OUTPUT REPORT HEADING 2 3 5" xfId="11828"/>
    <cellStyle name="OUTPUT REPORT HEADING 2 3 5 2" xfId="27061"/>
    <cellStyle name="OUTPUT REPORT HEADING 2 3 6" xfId="23847"/>
    <cellStyle name="OUTPUT REPORT HEADING 2 3 6 2" xfId="33883"/>
    <cellStyle name="OUTPUT REPORT HEADING 2 3 7" xfId="24916"/>
    <cellStyle name="OUTPUT REPORT HEADING 2 4" xfId="3863"/>
    <cellStyle name="OUTPUT REPORT HEADING 2 4 2" xfId="10086"/>
    <cellStyle name="OUTPUT REPORT HEADING 2 4 2 2" xfId="14658"/>
    <cellStyle name="OUTPUT REPORT HEADING 2 4 2 2 2" xfId="28719"/>
    <cellStyle name="OUTPUT REPORT HEADING 2 4 2 3" xfId="22179"/>
    <cellStyle name="OUTPUT REPORT HEADING 2 4 2 3 2" xfId="32217"/>
    <cellStyle name="OUTPUT REPORT HEADING 2 4 2 4" xfId="26214"/>
    <cellStyle name="OUTPUT REPORT HEADING 2 4 3" xfId="18429"/>
    <cellStyle name="OUTPUT REPORT HEADING 2 4 3 2" xfId="20978"/>
    <cellStyle name="OUTPUT REPORT HEADING 2 4 3 2 2" xfId="31031"/>
    <cellStyle name="OUTPUT REPORT HEADING 2 4 3 3" xfId="30557"/>
    <cellStyle name="OUTPUT REPORT HEADING 2 4 4" xfId="11841"/>
    <cellStyle name="OUTPUT REPORT HEADING 2 4 4 2" xfId="27074"/>
    <cellStyle name="OUTPUT REPORT HEADING 2 4 5" xfId="24397"/>
    <cellStyle name="OUTPUT REPORT HEADING 2 4 5 2" xfId="34433"/>
    <cellStyle name="OUTPUT REPORT HEADING 2 4 6" xfId="24929"/>
    <cellStyle name="OUTPUT REPORT HEADING 2 5" xfId="9297"/>
    <cellStyle name="OUTPUT REPORT HEADING 2 5 2" xfId="10852"/>
    <cellStyle name="OUTPUT REPORT HEADING 2 5 2 2" xfId="18463"/>
    <cellStyle name="OUTPUT REPORT HEADING 2 5 2 2 2" xfId="30591"/>
    <cellStyle name="OUTPUT REPORT HEADING 2 5 2 3" xfId="13543"/>
    <cellStyle name="OUTPUT REPORT HEADING 2 5 2 3 2" xfId="27784"/>
    <cellStyle name="OUTPUT REPORT HEADING 2 5 2 4" xfId="26934"/>
    <cellStyle name="OUTPUT REPORT HEADING 2 5 3" xfId="13988"/>
    <cellStyle name="OUTPUT REPORT HEADING 2 5 3 2" xfId="28049"/>
    <cellStyle name="OUTPUT REPORT HEADING 2 5 4" xfId="25544"/>
    <cellStyle name="OUTPUT REPORT HEADING 2 6" xfId="18362"/>
    <cellStyle name="OUTPUT REPORT HEADING 2 6 2" xfId="20918"/>
    <cellStyle name="OUTPUT REPORT HEADING 2 6 2 2" xfId="30974"/>
    <cellStyle name="OUTPUT REPORT HEADING 2 6 3" xfId="30490"/>
    <cellStyle name="OUTPUT REPORT HEADING 2 7" xfId="11645"/>
    <cellStyle name="OUTPUT REPORT HEADING 2 7 2" xfId="27027"/>
    <cellStyle name="OUTPUT REPORT HEADING 2 8" xfId="23799"/>
    <cellStyle name="OUTPUT REPORT HEADING 2 8 2" xfId="33835"/>
    <cellStyle name="OUTPUT REPORT HEADING 2 9" xfId="24878"/>
    <cellStyle name="OUTPUT REPORT HEADING 3" xfId="3827"/>
    <cellStyle name="OUTPUT REPORT HEADING 3 2" xfId="9255"/>
    <cellStyle name="OUTPUT REPORT HEADING 3 2 2" xfId="10267"/>
    <cellStyle name="OUTPUT REPORT HEADING 3 2 2 2" xfId="14835"/>
    <cellStyle name="OUTPUT REPORT HEADING 3 2 2 2 2" xfId="22368"/>
    <cellStyle name="OUTPUT REPORT HEADING 3 2 2 2 2 2" xfId="32404"/>
    <cellStyle name="OUTPUT REPORT HEADING 3 2 2 2 3" xfId="28896"/>
    <cellStyle name="OUTPUT REPORT HEADING 3 2 2 3" xfId="18499"/>
    <cellStyle name="OUTPUT REPORT HEADING 3 2 2 3 2" xfId="30627"/>
    <cellStyle name="OUTPUT REPORT HEADING 3 2 2 4" xfId="21182"/>
    <cellStyle name="OUTPUT REPORT HEADING 3 2 2 4 2" xfId="31227"/>
    <cellStyle name="OUTPUT REPORT HEADING 3 2 2 5" xfId="26391"/>
    <cellStyle name="OUTPUT REPORT HEADING 3 2 3" xfId="9598"/>
    <cellStyle name="OUTPUT REPORT HEADING 3 2 3 2" xfId="14202"/>
    <cellStyle name="OUTPUT REPORT HEADING 3 2 3 2 2" xfId="28263"/>
    <cellStyle name="OUTPUT REPORT HEADING 3 2 3 3" xfId="21772"/>
    <cellStyle name="OUTPUT REPORT HEADING 3 2 3 3 2" xfId="31811"/>
    <cellStyle name="OUTPUT REPORT HEADING 3 2 3 4" xfId="25758"/>
    <cellStyle name="OUTPUT REPORT HEADING 3 2 4" xfId="18428"/>
    <cellStyle name="OUTPUT REPORT HEADING 3 2 4 2" xfId="30556"/>
    <cellStyle name="OUTPUT REPORT HEADING 3 2 5" xfId="24424"/>
    <cellStyle name="OUTPUT REPORT HEADING 3 2 5 2" xfId="34460"/>
    <cellStyle name="OUTPUT REPORT HEADING 3 2 6" xfId="25517"/>
    <cellStyle name="OUTPUT REPORT HEADING 3 3" xfId="10079"/>
    <cellStyle name="OUTPUT REPORT HEADING 3 3 2" xfId="14653"/>
    <cellStyle name="OUTPUT REPORT HEADING 3 3 2 2" xfId="22204"/>
    <cellStyle name="OUTPUT REPORT HEADING 3 3 2 2 2" xfId="32241"/>
    <cellStyle name="OUTPUT REPORT HEADING 3 3 2 3" xfId="28714"/>
    <cellStyle name="OUTPUT REPORT HEADING 3 3 3" xfId="18481"/>
    <cellStyle name="OUTPUT REPORT HEADING 3 3 3 2" xfId="30609"/>
    <cellStyle name="OUTPUT REPORT HEADING 3 3 4" xfId="21012"/>
    <cellStyle name="OUTPUT REPORT HEADING 3 3 4 2" xfId="31064"/>
    <cellStyle name="OUTPUT REPORT HEADING 3 3 5" xfId="26209"/>
    <cellStyle name="OUTPUT REPORT HEADING 3 4" xfId="9324"/>
    <cellStyle name="OUTPUT REPORT HEADING 3 4 2" xfId="14013"/>
    <cellStyle name="OUTPUT REPORT HEADING 3 4 2 2" xfId="28074"/>
    <cellStyle name="OUTPUT REPORT HEADING 3 4 3" xfId="21591"/>
    <cellStyle name="OUTPUT REPORT HEADING 3 4 3 2" xfId="31632"/>
    <cellStyle name="OUTPUT REPORT HEADING 3 4 4" xfId="25569"/>
    <cellStyle name="OUTPUT REPORT HEADING 3 5" xfId="18361"/>
    <cellStyle name="OUTPUT REPORT HEADING 3 5 2" xfId="20917"/>
    <cellStyle name="OUTPUT REPORT HEADING 3 5 2 2" xfId="30973"/>
    <cellStyle name="OUTPUT REPORT HEADING 3 5 3" xfId="30489"/>
    <cellStyle name="OUTPUT REPORT HEADING 3 6" xfId="11816"/>
    <cellStyle name="OUTPUT REPORT HEADING 3 6 2" xfId="27050"/>
    <cellStyle name="OUTPUT REPORT HEADING 3 7" xfId="23821"/>
    <cellStyle name="OUTPUT REPORT HEADING 3 7 2" xfId="33857"/>
    <cellStyle name="OUTPUT REPORT HEADING 3 8" xfId="24903"/>
    <cellStyle name="OUTPUT REPORT HEADING 4" xfId="3848"/>
    <cellStyle name="OUTPUT REPORT HEADING 4 2" xfId="10107"/>
    <cellStyle name="OUTPUT REPORT HEADING 4 2 2" xfId="10865"/>
    <cellStyle name="OUTPUT REPORT HEADING 4 2 2 2" xfId="18037"/>
    <cellStyle name="OUTPUT REPORT HEADING 4 2 2 2 2" xfId="30311"/>
    <cellStyle name="OUTPUT REPORT HEADING 4 2 2 3" xfId="13554"/>
    <cellStyle name="OUTPUT REPORT HEADING 4 2 2 3 2" xfId="27795"/>
    <cellStyle name="OUTPUT REPORT HEADING 4 2 2 4" xfId="26945"/>
    <cellStyle name="OUTPUT REPORT HEADING 4 2 3" xfId="14676"/>
    <cellStyle name="OUTPUT REPORT HEADING 4 2 3 2" xfId="28737"/>
    <cellStyle name="OUTPUT REPORT HEADING 4 2 4" xfId="26232"/>
    <cellStyle name="OUTPUT REPORT HEADING 4 3" xfId="9383"/>
    <cellStyle name="OUTPUT REPORT HEADING 4 3 2" xfId="14039"/>
    <cellStyle name="OUTPUT REPORT HEADING 4 3 2 2" xfId="28100"/>
    <cellStyle name="OUTPUT REPORT HEADING 4 3 3" xfId="21618"/>
    <cellStyle name="OUTPUT REPORT HEADING 4 3 3 2" xfId="31658"/>
    <cellStyle name="OUTPUT REPORT HEADING 4 3 4" xfId="25595"/>
    <cellStyle name="OUTPUT REPORT HEADING 4 4" xfId="18380"/>
    <cellStyle name="OUTPUT REPORT HEADING 4 4 2" xfId="20937"/>
    <cellStyle name="OUTPUT REPORT HEADING 4 4 2 2" xfId="30992"/>
    <cellStyle name="OUTPUT REPORT HEADING 4 4 3" xfId="30508"/>
    <cellStyle name="OUTPUT REPORT HEADING 4 5" xfId="11829"/>
    <cellStyle name="OUTPUT REPORT HEADING 4 5 2" xfId="27062"/>
    <cellStyle name="OUTPUT REPORT HEADING 4 6" xfId="23846"/>
    <cellStyle name="OUTPUT REPORT HEADING 4 6 2" xfId="33882"/>
    <cellStyle name="OUTPUT REPORT HEADING 4 7" xfId="24917"/>
    <cellStyle name="OUTPUT REPORT HEADING 5" xfId="3864"/>
    <cellStyle name="OUTPUT REPORT HEADING 5 2" xfId="9999"/>
    <cellStyle name="OUTPUT REPORT HEADING 5 2 2" xfId="10886"/>
    <cellStyle name="OUTPUT REPORT HEADING 5 2 2 2" xfId="18449"/>
    <cellStyle name="OUTPUT REPORT HEADING 5 2 2 2 2" xfId="30577"/>
    <cellStyle name="OUTPUT REPORT HEADING 5 2 2 3" xfId="13573"/>
    <cellStyle name="OUTPUT REPORT HEADING 5 2 2 3 2" xfId="27814"/>
    <cellStyle name="OUTPUT REPORT HEADING 5 2 2 4" xfId="26963"/>
    <cellStyle name="OUTPUT REPORT HEADING 5 2 3" xfId="14600"/>
    <cellStyle name="OUTPUT REPORT HEADING 5 2 3 2" xfId="28661"/>
    <cellStyle name="OUTPUT REPORT HEADING 5 2 4" xfId="26156"/>
    <cellStyle name="OUTPUT REPORT HEADING 5 3" xfId="18016"/>
    <cellStyle name="OUTPUT REPORT HEADING 5 3 2" xfId="18513"/>
    <cellStyle name="OUTPUT REPORT HEADING 5 3 2 2" xfId="30640"/>
    <cellStyle name="OUTPUT REPORT HEADING 5 3 3" xfId="22766"/>
    <cellStyle name="OUTPUT REPORT HEADING 5 3 3 2" xfId="32802"/>
    <cellStyle name="OUTPUT REPORT HEADING 5 3 4" xfId="30290"/>
    <cellStyle name="OUTPUT REPORT HEADING 5 4" xfId="18399"/>
    <cellStyle name="OUTPUT REPORT HEADING 5 4 2" xfId="20957"/>
    <cellStyle name="OUTPUT REPORT HEADING 5 4 2 2" xfId="31011"/>
    <cellStyle name="OUTPUT REPORT HEADING 5 4 3" xfId="30527"/>
    <cellStyle name="OUTPUT REPORT HEADING 5 5" xfId="11842"/>
    <cellStyle name="OUTPUT REPORT HEADING 5 5 2" xfId="27075"/>
    <cellStyle name="OUTPUT REPORT HEADING 5 6" xfId="24391"/>
    <cellStyle name="OUTPUT REPORT HEADING 5 6 2" xfId="34427"/>
    <cellStyle name="OUTPUT REPORT HEADING 5 7" xfId="24930"/>
    <cellStyle name="OUTPUT REPORT HEADING 6" xfId="7361"/>
    <cellStyle name="OUTPUT REPORT HEADING 6 2" xfId="10027"/>
    <cellStyle name="OUTPUT REPORT HEADING 6 2 2" xfId="14620"/>
    <cellStyle name="OUTPUT REPORT HEADING 6 2 2 2" xfId="28681"/>
    <cellStyle name="OUTPUT REPORT HEADING 6 2 3" xfId="22178"/>
    <cellStyle name="OUTPUT REPORT HEADING 6 2 3 2" xfId="32216"/>
    <cellStyle name="OUTPUT REPORT HEADING 6 2 4" xfId="26176"/>
    <cellStyle name="OUTPUT REPORT HEADING 6 3" xfId="18411"/>
    <cellStyle name="OUTPUT REPORT HEADING 6 3 2" xfId="20969"/>
    <cellStyle name="OUTPUT REPORT HEADING 6 3 2 2" xfId="31023"/>
    <cellStyle name="OUTPUT REPORT HEADING 6 3 3" xfId="30539"/>
    <cellStyle name="OUTPUT REPORT HEADING 6 4" xfId="12680"/>
    <cellStyle name="OUTPUT REPORT HEADING 6 4 2" xfId="27133"/>
    <cellStyle name="OUTPUT REPORT HEADING 6 5" xfId="24375"/>
    <cellStyle name="OUTPUT REPORT HEADING 6 5 2" xfId="34411"/>
    <cellStyle name="OUTPUT REPORT HEADING 6 6" xfId="24965"/>
    <cellStyle name="OUTPUT REPORT HEADING 7" xfId="9296"/>
    <cellStyle name="OUTPUT REPORT HEADING 7 2" xfId="10840"/>
    <cellStyle name="OUTPUT REPORT HEADING 7 2 2" xfId="18462"/>
    <cellStyle name="OUTPUT REPORT HEADING 7 2 2 2" xfId="30590"/>
    <cellStyle name="OUTPUT REPORT HEADING 7 2 3" xfId="13533"/>
    <cellStyle name="OUTPUT REPORT HEADING 7 2 3 2" xfId="27774"/>
    <cellStyle name="OUTPUT REPORT HEADING 7 2 4" xfId="26925"/>
    <cellStyle name="OUTPUT REPORT HEADING 7 3" xfId="13987"/>
    <cellStyle name="OUTPUT REPORT HEADING 7 3 2" xfId="28048"/>
    <cellStyle name="OUTPUT REPORT HEADING 7 4" xfId="25543"/>
    <cellStyle name="OUTPUT REPORT HEADING 8" xfId="18343"/>
    <cellStyle name="OUTPUT REPORT HEADING 8 2" xfId="20898"/>
    <cellStyle name="OUTPUT REPORT HEADING 8 2 2" xfId="30955"/>
    <cellStyle name="OUTPUT REPORT HEADING 8 3" xfId="30471"/>
    <cellStyle name="OUTPUT REPORT HEADING 9" xfId="11644"/>
    <cellStyle name="OUTPUT REPORT HEADING 9 2" xfId="27026"/>
    <cellStyle name="OUTPUT REPORT TITLE" xfId="3047"/>
    <cellStyle name="Output_Barclays International Qrtly" xfId="24775"/>
    <cellStyle name="Override" xfId="3048"/>
    <cellStyle name="Override 2" xfId="3049"/>
    <cellStyle name="Override 2 2" xfId="16742"/>
    <cellStyle name="Override 2 2 2" xfId="20100"/>
    <cellStyle name="Override 2 2 3" xfId="11474"/>
    <cellStyle name="Override 2 2 4" xfId="11014"/>
    <cellStyle name="Override 2 2 5" xfId="10998"/>
    <cellStyle name="Override 2 2 6" xfId="11165"/>
    <cellStyle name="Override 2 3" xfId="17673"/>
    <cellStyle name="Override 2 3 2" xfId="12287"/>
    <cellStyle name="Override 2 3 3" xfId="11553"/>
    <cellStyle name="Override 2 3 4" xfId="11625"/>
    <cellStyle name="Override 2 3 5" xfId="19145"/>
    <cellStyle name="Override 2 3 6" xfId="11499"/>
    <cellStyle name="Override 3" xfId="16743"/>
    <cellStyle name="Override 3 2" xfId="20101"/>
    <cellStyle name="Override 3 3" xfId="11473"/>
    <cellStyle name="Override 3 4" xfId="11262"/>
    <cellStyle name="Override 3 5" xfId="11300"/>
    <cellStyle name="Override 3 6" xfId="20042"/>
    <cellStyle name="Override 4" xfId="17672"/>
    <cellStyle name="Override 4 2" xfId="12286"/>
    <cellStyle name="Override 4 3" xfId="11063"/>
    <cellStyle name="Override 4 4" xfId="19732"/>
    <cellStyle name="Override 4 5" xfId="20670"/>
    <cellStyle name="Override 4 6" xfId="12542"/>
    <cellStyle name="Page Number" xfId="3050"/>
    <cellStyle name="Page Number 2" xfId="7362"/>
    <cellStyle name="Page Number 3" xfId="7363"/>
    <cellStyle name="Page Number 4" xfId="7364"/>
    <cellStyle name="paint" xfId="3051"/>
    <cellStyle name="Parent" xfId="3052"/>
    <cellStyle name="Parent 2" xfId="7365"/>
    <cellStyle name="Parent 2 2" xfId="16744"/>
    <cellStyle name="Parent 2 2 2" xfId="20102"/>
    <cellStyle name="Parent 2 2 3" xfId="11472"/>
    <cellStyle name="Parent 2 2 4" xfId="12154"/>
    <cellStyle name="Parent 2 3" xfId="17803"/>
    <cellStyle name="Parent 2 3 2" xfId="12349"/>
    <cellStyle name="Parent 2 3 3" xfId="12587"/>
    <cellStyle name="Parent 2 3 4" xfId="19799"/>
    <cellStyle name="Parent 2 3 5" xfId="20113"/>
    <cellStyle name="Parent 2 3 6" xfId="12248"/>
    <cellStyle name="Parent 3" xfId="7366"/>
    <cellStyle name="Parent 3 2" xfId="16745"/>
    <cellStyle name="Parent 3 2 2" xfId="20103"/>
    <cellStyle name="Parent 3 2 3" xfId="12512"/>
    <cellStyle name="Parent 3 2 4" xfId="20425"/>
    <cellStyle name="Parent 3 3" xfId="17841"/>
    <cellStyle name="Parent 3 3 2" xfId="11754"/>
    <cellStyle name="Parent 3 3 3" xfId="18935"/>
    <cellStyle name="Parent 3 3 4" xfId="11617"/>
    <cellStyle name="Parent 3 3 5" xfId="20440"/>
    <cellStyle name="Parent 3 3 6" xfId="12108"/>
    <cellStyle name="Parent 4" xfId="7367"/>
    <cellStyle name="Parent 4 2" xfId="16746"/>
    <cellStyle name="Parent 4 2 2" xfId="20104"/>
    <cellStyle name="Parent 4 2 3" xfId="11471"/>
    <cellStyle name="Parent 4 2 4" xfId="19217"/>
    <cellStyle name="Parent 4 3" xfId="17909"/>
    <cellStyle name="Parent 4 3 2" xfId="12401"/>
    <cellStyle name="Parent 4 3 3" xfId="18976"/>
    <cellStyle name="Parent 4 3 4" xfId="19438"/>
    <cellStyle name="Parent 4 3 5" xfId="20112"/>
    <cellStyle name="Parent 4 3 6" xfId="19383"/>
    <cellStyle name="Parent 5" xfId="16747"/>
    <cellStyle name="Parent 5 2" xfId="20105"/>
    <cellStyle name="Parent 5 3" xfId="12511"/>
    <cellStyle name="Parent 5 4" xfId="12532"/>
    <cellStyle name="Parent 6" xfId="17674"/>
    <cellStyle name="Parent 6 2" xfId="11346"/>
    <cellStyle name="Parent 6 3" xfId="11062"/>
    <cellStyle name="Parent 6 4" xfId="19364"/>
    <cellStyle name="Parent 6 5" xfId="11204"/>
    <cellStyle name="Parent 6 6" xfId="19716"/>
    <cellStyle name="pb_page_heading_LS" xfId="3053"/>
    <cellStyle name="pe" xfId="3054"/>
    <cellStyle name="pe 2" xfId="7368"/>
    <cellStyle name="pe 3" xfId="7369"/>
    <cellStyle name="pe 4" xfId="7370"/>
    <cellStyle name="PEG" xfId="3055"/>
    <cellStyle name="PEG 2" xfId="7371"/>
    <cellStyle name="PEG 3" xfId="7372"/>
    <cellStyle name="PEG 4" xfId="7373"/>
    <cellStyle name="per.style" xfId="3056"/>
    <cellStyle name="per.style 2" xfId="3057"/>
    <cellStyle name="Percen - Style1" xfId="3058"/>
    <cellStyle name="Percen - Style1 2" xfId="3059"/>
    <cellStyle name="Percen - Style5" xfId="3060"/>
    <cellStyle name="Percen - Style5 2" xfId="7374"/>
    <cellStyle name="Percen - Style5 3" xfId="7375"/>
    <cellStyle name="Percen - Style5 4" xfId="7376"/>
    <cellStyle name="Percent" xfId="1"/>
    <cellStyle name="Percent (1)" xfId="3061"/>
    <cellStyle name="Percent (1) 2" xfId="7377"/>
    <cellStyle name="Percent (1) 3" xfId="7378"/>
    <cellStyle name="Percent (1) 4" xfId="7379"/>
    <cellStyle name="Percent [0%]" xfId="3062"/>
    <cellStyle name="Percent [0.00%]" xfId="3063"/>
    <cellStyle name="Percent [0]" xfId="3064"/>
    <cellStyle name="Percent [0] 2" xfId="3065"/>
    <cellStyle name="Percent [00]" xfId="3066"/>
    <cellStyle name="Percent [00] 2" xfId="3067"/>
    <cellStyle name="Percent [1]" xfId="3068"/>
    <cellStyle name="Percent [1] 2" xfId="3069"/>
    <cellStyle name="Percent [2]" xfId="3070"/>
    <cellStyle name="Percent [2] 2" xfId="3071"/>
    <cellStyle name="Percent 10" xfId="3072"/>
    <cellStyle name="Percent 100" xfId="8954"/>
    <cellStyle name="Percent 101" xfId="8955"/>
    <cellStyle name="Percent 102" xfId="8956"/>
    <cellStyle name="Percent 103" xfId="8957"/>
    <cellStyle name="Percent 104" xfId="8958"/>
    <cellStyle name="Percent 105" xfId="8959"/>
    <cellStyle name="Percent 106" xfId="8960"/>
    <cellStyle name="Percent 107" xfId="8961"/>
    <cellStyle name="Percent 108" xfId="8962"/>
    <cellStyle name="Percent 109" xfId="8963"/>
    <cellStyle name="Percent 11" xfId="3073"/>
    <cellStyle name="Percent 110" xfId="8964"/>
    <cellStyle name="Percent 111" xfId="8965"/>
    <cellStyle name="Percent 112" xfId="8966"/>
    <cellStyle name="Percent 113" xfId="8967"/>
    <cellStyle name="Percent 114" xfId="8968"/>
    <cellStyle name="Percent 115" xfId="8969"/>
    <cellStyle name="Percent 116" xfId="8970"/>
    <cellStyle name="Percent 117" xfId="8971"/>
    <cellStyle name="Percent 118" xfId="8972"/>
    <cellStyle name="Percent 119" xfId="8973"/>
    <cellStyle name="Percent 12" xfId="3074"/>
    <cellStyle name="Percent 12 2" xfId="7380"/>
    <cellStyle name="Percent 12 2 2" xfId="9427"/>
    <cellStyle name="Percent 12 2 3" xfId="10072"/>
    <cellStyle name="Percent 12 2 4" xfId="9352"/>
    <cellStyle name="Percent 12 3" xfId="9261"/>
    <cellStyle name="Percent 12 3 2" xfId="18000"/>
    <cellStyle name="Percent 120" xfId="8974"/>
    <cellStyle name="Percent 121" xfId="8975"/>
    <cellStyle name="Percent 122" xfId="8976"/>
    <cellStyle name="Percent 123" xfId="8977"/>
    <cellStyle name="Percent 124" xfId="8978"/>
    <cellStyle name="Percent 125" xfId="8979"/>
    <cellStyle name="Percent 126" xfId="8980"/>
    <cellStyle name="Percent 127" xfId="8981"/>
    <cellStyle name="Percent 128" xfId="8982"/>
    <cellStyle name="Percent 129" xfId="8983"/>
    <cellStyle name="Percent 13" xfId="7381"/>
    <cellStyle name="Percent 13 2" xfId="8984"/>
    <cellStyle name="Percent 13 2 2" xfId="9426"/>
    <cellStyle name="Percent 13 2 3" xfId="10053"/>
    <cellStyle name="Percent 13 2 4" xfId="9353"/>
    <cellStyle name="Percent 13 3" xfId="16748"/>
    <cellStyle name="Percent 13 4" xfId="24966"/>
    <cellStyle name="Percent 130" xfId="8985"/>
    <cellStyle name="Percent 131" xfId="8986"/>
    <cellStyle name="Percent 132" xfId="8987"/>
    <cellStyle name="Percent 133" xfId="8988"/>
    <cellStyle name="Percent 134" xfId="8989"/>
    <cellStyle name="Percent 135" xfId="8990"/>
    <cellStyle name="Percent 136" xfId="8991"/>
    <cellStyle name="Percent 137" xfId="8992"/>
    <cellStyle name="Percent 138" xfId="8993"/>
    <cellStyle name="Percent 139" xfId="8994"/>
    <cellStyle name="Percent 14" xfId="7382"/>
    <cellStyle name="Percent 14 2" xfId="8995"/>
    <cellStyle name="Percent 14 2 2" xfId="9425"/>
    <cellStyle name="Percent 14 2 3" xfId="10047"/>
    <cellStyle name="Percent 14 2 4" xfId="9354"/>
    <cellStyle name="Percent 140" xfId="8996"/>
    <cellStyle name="Percent 141" xfId="8997"/>
    <cellStyle name="Percent 142" xfId="8998"/>
    <cellStyle name="Percent 143" xfId="8999"/>
    <cellStyle name="Percent 144" xfId="9000"/>
    <cellStyle name="Percent 145" xfId="9001"/>
    <cellStyle name="Percent 146" xfId="9002"/>
    <cellStyle name="Percent 147" xfId="9003"/>
    <cellStyle name="Percent 148" xfId="9004"/>
    <cellStyle name="Percent 149" xfId="9005"/>
    <cellStyle name="Percent 15" xfId="7383"/>
    <cellStyle name="Percent 15 2" xfId="9006"/>
    <cellStyle name="Percent 15 2 2" xfId="9424"/>
    <cellStyle name="Percent 15 2 3" xfId="10064"/>
    <cellStyle name="Percent 15 2 4" xfId="9355"/>
    <cellStyle name="Percent 150" xfId="9007"/>
    <cellStyle name="Percent 151" xfId="9008"/>
    <cellStyle name="Percent 152" xfId="9009"/>
    <cellStyle name="Percent 153" xfId="9010"/>
    <cellStyle name="Percent 154" xfId="9011"/>
    <cellStyle name="Percent 155" xfId="9012"/>
    <cellStyle name="Percent 156" xfId="9013"/>
    <cellStyle name="Percent 157" xfId="9014"/>
    <cellStyle name="Percent 158" xfId="9015"/>
    <cellStyle name="Percent 159" xfId="9016"/>
    <cellStyle name="Percent 16" xfId="7384"/>
    <cellStyle name="Percent 16 2" xfId="9017"/>
    <cellStyle name="Percent 16 2 2" xfId="9423"/>
    <cellStyle name="Percent 16 2 3" xfId="10037"/>
    <cellStyle name="Percent 16 2 4" xfId="9356"/>
    <cellStyle name="Percent 160" xfId="9018"/>
    <cellStyle name="Percent 161" xfId="9019"/>
    <cellStyle name="Percent 162" xfId="9020"/>
    <cellStyle name="Percent 163" xfId="9021"/>
    <cellStyle name="Percent 164" xfId="9022"/>
    <cellStyle name="Percent 165" xfId="9023"/>
    <cellStyle name="Percent 166" xfId="9024"/>
    <cellStyle name="Percent 167" xfId="9025"/>
    <cellStyle name="Percent 168" xfId="9026"/>
    <cellStyle name="Percent 169" xfId="9027"/>
    <cellStyle name="Percent 17" xfId="7385"/>
    <cellStyle name="Percent 17 2" xfId="7386"/>
    <cellStyle name="Percent 17 3" xfId="7387"/>
    <cellStyle name="Percent 170" xfId="9028"/>
    <cellStyle name="Percent 171" xfId="9029"/>
    <cellStyle name="Percent 172" xfId="9030"/>
    <cellStyle name="Percent 173" xfId="9031"/>
    <cellStyle name="Percent 174" xfId="9032"/>
    <cellStyle name="Percent 175" xfId="9033"/>
    <cellStyle name="Percent 176" xfId="9034"/>
    <cellStyle name="Percent 177" xfId="9035"/>
    <cellStyle name="Percent 178" xfId="9036"/>
    <cellStyle name="Percent 179" xfId="9037"/>
    <cellStyle name="Percent 18" xfId="7388"/>
    <cellStyle name="Percent 18 2" xfId="7389"/>
    <cellStyle name="Percent 18 3" xfId="7390"/>
    <cellStyle name="Percent 18_Barclays International Qrtly" xfId="24776"/>
    <cellStyle name="Percent 180" xfId="9038"/>
    <cellStyle name="Percent 181" xfId="9039"/>
    <cellStyle name="Percent 182" xfId="9040"/>
    <cellStyle name="Percent 183" xfId="9041"/>
    <cellStyle name="Percent 184" xfId="9042"/>
    <cellStyle name="Percent 185" xfId="9043"/>
    <cellStyle name="Percent 186" xfId="9044"/>
    <cellStyle name="Percent 187" xfId="9045"/>
    <cellStyle name="Percent 188" xfId="9046"/>
    <cellStyle name="Percent 189" xfId="9047"/>
    <cellStyle name="Percent 19" xfId="7391"/>
    <cellStyle name="Percent 19 2" xfId="7392"/>
    <cellStyle name="Percent 19 3" xfId="7393"/>
    <cellStyle name="Percent 190" xfId="9048"/>
    <cellStyle name="Percent 191" xfId="9049"/>
    <cellStyle name="Percent 192" xfId="9050"/>
    <cellStyle name="Percent 193" xfId="9051"/>
    <cellStyle name="Percent 194" xfId="9052"/>
    <cellStyle name="Percent 195" xfId="9053"/>
    <cellStyle name="Percent 196" xfId="9054"/>
    <cellStyle name="Percent 197" xfId="9055"/>
    <cellStyle name="Percent 198" xfId="9056"/>
    <cellStyle name="Percent 199" xfId="9057"/>
    <cellStyle name="Percent 2" xfId="3075"/>
    <cellStyle name="Percent 20" xfId="7394"/>
    <cellStyle name="Percent 200" xfId="9058"/>
    <cellStyle name="Percent 201" xfId="9059"/>
    <cellStyle name="Percent 202" xfId="9060"/>
    <cellStyle name="Percent 203" xfId="9061"/>
    <cellStyle name="Percent 204" xfId="9062"/>
    <cellStyle name="Percent 205" xfId="9063"/>
    <cellStyle name="Percent 206" xfId="9064"/>
    <cellStyle name="Percent 207" xfId="9065"/>
    <cellStyle name="Percent 208" xfId="9066"/>
    <cellStyle name="Percent 209" xfId="9067"/>
    <cellStyle name="Percent 21" xfId="7395"/>
    <cellStyle name="Percent 21 2" xfId="9068"/>
    <cellStyle name="Percent 21 2 2" xfId="9406"/>
    <cellStyle name="Percent 21 3" xfId="10054"/>
    <cellStyle name="Percent 21 4" xfId="18259"/>
    <cellStyle name="Percent 210" xfId="9069"/>
    <cellStyle name="Percent 211" xfId="9070"/>
    <cellStyle name="Percent 212" xfId="9071"/>
    <cellStyle name="Percent 213" xfId="9072"/>
    <cellStyle name="Percent 214" xfId="9073"/>
    <cellStyle name="Percent 215" xfId="9074"/>
    <cellStyle name="Percent 216" xfId="9075"/>
    <cellStyle name="Percent 217" xfId="9076"/>
    <cellStyle name="Percent 218" xfId="9077"/>
    <cellStyle name="Percent 219" xfId="9078"/>
    <cellStyle name="Percent 22" xfId="7396"/>
    <cellStyle name="Percent 22 2" xfId="9079"/>
    <cellStyle name="Percent 22 2 2" xfId="9469"/>
    <cellStyle name="Percent 22 3" xfId="10073"/>
    <cellStyle name="Percent 22 4" xfId="18272"/>
    <cellStyle name="Percent 22 5" xfId="24793"/>
    <cellStyle name="Percent 22 6" xfId="24967"/>
    <cellStyle name="Percent 220" xfId="9080"/>
    <cellStyle name="Percent 221" xfId="9081"/>
    <cellStyle name="Percent 222" xfId="9082"/>
    <cellStyle name="Percent 223" xfId="9083"/>
    <cellStyle name="Percent 224" xfId="9084"/>
    <cellStyle name="Percent 225" xfId="9085"/>
    <cellStyle name="Percent 226" xfId="9086"/>
    <cellStyle name="Percent 227" xfId="9087"/>
    <cellStyle name="Percent 228" xfId="9088"/>
    <cellStyle name="Percent 229" xfId="9089"/>
    <cellStyle name="Percent 23" xfId="7397"/>
    <cellStyle name="Percent 23 2" xfId="9090"/>
    <cellStyle name="Percent 23 2 2" xfId="9472"/>
    <cellStyle name="Percent 23 3" xfId="10109"/>
    <cellStyle name="Percent 23 4" xfId="18274"/>
    <cellStyle name="Percent 230" xfId="9091"/>
    <cellStyle name="Percent 231" xfId="9092"/>
    <cellStyle name="Percent 232" xfId="9093"/>
    <cellStyle name="Percent 233" xfId="9094"/>
    <cellStyle name="Percent 234" xfId="9095"/>
    <cellStyle name="Percent 235" xfId="9096"/>
    <cellStyle name="Percent 236" xfId="9097"/>
    <cellStyle name="Percent 237" xfId="9098"/>
    <cellStyle name="Percent 238" xfId="9099"/>
    <cellStyle name="Percent 239" xfId="9100"/>
    <cellStyle name="Percent 24" xfId="7398"/>
    <cellStyle name="Percent 24 2" xfId="9101"/>
    <cellStyle name="Percent 24 3" xfId="9464"/>
    <cellStyle name="Percent 24 4" xfId="24795"/>
    <cellStyle name="Percent 24 5" xfId="24968"/>
    <cellStyle name="Percent 240" xfId="9102"/>
    <cellStyle name="Percent 241" xfId="9103"/>
    <cellStyle name="Percent 242" xfId="9104"/>
    <cellStyle name="Percent 243" xfId="9105"/>
    <cellStyle name="Percent 244" xfId="9106"/>
    <cellStyle name="Percent 245" xfId="9107"/>
    <cellStyle name="Percent 246" xfId="9108"/>
    <cellStyle name="Percent 247" xfId="9109"/>
    <cellStyle name="Percent 248" xfId="9110"/>
    <cellStyle name="Percent 249" xfId="9111"/>
    <cellStyle name="Percent 25" xfId="7399"/>
    <cellStyle name="Percent 25 2" xfId="9112"/>
    <cellStyle name="Percent 25 3" xfId="9482"/>
    <cellStyle name="Percent 250" xfId="9113"/>
    <cellStyle name="Percent 251" xfId="9114"/>
    <cellStyle name="Percent 252" xfId="9115"/>
    <cellStyle name="Percent 253" xfId="9116"/>
    <cellStyle name="Percent 254" xfId="9117"/>
    <cellStyle name="Percent 255" xfId="9118"/>
    <cellStyle name="Percent 256" xfId="9119"/>
    <cellStyle name="Percent 257" xfId="9120"/>
    <cellStyle name="Percent 258" xfId="9121"/>
    <cellStyle name="Percent 259" xfId="9122"/>
    <cellStyle name="Percent 26" xfId="7400"/>
    <cellStyle name="Percent 26 2" xfId="9123"/>
    <cellStyle name="Percent 26 3" xfId="9495"/>
    <cellStyle name="Percent 260" xfId="9124"/>
    <cellStyle name="Percent 261" xfId="9125"/>
    <cellStyle name="Percent 262" xfId="9126"/>
    <cellStyle name="Percent 263" xfId="9127"/>
    <cellStyle name="Percent 264" xfId="9128"/>
    <cellStyle name="Percent 265" xfId="9129"/>
    <cellStyle name="Percent 266" xfId="9130"/>
    <cellStyle name="Percent 267" xfId="9131"/>
    <cellStyle name="Percent 268" xfId="9132"/>
    <cellStyle name="Percent 269" xfId="9133"/>
    <cellStyle name="Percent 27" xfId="7401"/>
    <cellStyle name="Percent 27 2" xfId="9134"/>
    <cellStyle name="Percent 27 3" xfId="9499"/>
    <cellStyle name="Percent 270" xfId="9135"/>
    <cellStyle name="Percent 271" xfId="9136"/>
    <cellStyle name="Percent 272" xfId="9137"/>
    <cellStyle name="Percent 273" xfId="9138"/>
    <cellStyle name="Percent 274" xfId="9139"/>
    <cellStyle name="Percent 275" xfId="9140"/>
    <cellStyle name="Percent 276" xfId="9141"/>
    <cellStyle name="Percent 277" xfId="9142"/>
    <cellStyle name="Percent 278" xfId="9143"/>
    <cellStyle name="Percent 279" xfId="9144"/>
    <cellStyle name="Percent 279 10" xfId="10808"/>
    <cellStyle name="Percent 279 10 2" xfId="13889"/>
    <cellStyle name="Percent 279 10 2 2" xfId="16749"/>
    <cellStyle name="Percent 279 10 2 2 2" xfId="23562"/>
    <cellStyle name="Percent 279 10 2 2 2 2" xfId="33598"/>
    <cellStyle name="Percent 279 10 2 2 3" xfId="29879"/>
    <cellStyle name="Percent 279 10 2 3" xfId="22993"/>
    <cellStyle name="Percent 279 10 2 3 2" xfId="33029"/>
    <cellStyle name="Percent 279 10 2 4" xfId="27950"/>
    <cellStyle name="Percent 279 10 3" xfId="15338"/>
    <cellStyle name="Percent 279 10 3 2" xfId="16750"/>
    <cellStyle name="Percent 279 10 3 2 2" xfId="23563"/>
    <cellStyle name="Percent 279 10 3 2 2 2" xfId="33599"/>
    <cellStyle name="Percent 279 10 3 2 3" xfId="29880"/>
    <cellStyle name="Percent 279 10 3 3" xfId="23143"/>
    <cellStyle name="Percent 279 10 3 3 2" xfId="33179"/>
    <cellStyle name="Percent 279 10 3 4" xfId="29399"/>
    <cellStyle name="Percent 279 10 4" xfId="16751"/>
    <cellStyle name="Percent 279 10 4 2" xfId="23564"/>
    <cellStyle name="Percent 279 10 4 2 2" xfId="33600"/>
    <cellStyle name="Percent 279 10 4 3" xfId="29881"/>
    <cellStyle name="Percent 279 10 5" xfId="13502"/>
    <cellStyle name="Percent 279 10 5 2" xfId="27743"/>
    <cellStyle name="Percent 279 10 6" xfId="22843"/>
    <cellStyle name="Percent 279 10 6 2" xfId="32879"/>
    <cellStyle name="Percent 279 10 7" xfId="26894"/>
    <cellStyle name="Percent 279 11" xfId="10896"/>
    <cellStyle name="Percent 279 11 2" xfId="13912"/>
    <cellStyle name="Percent 279 11 2 2" xfId="16752"/>
    <cellStyle name="Percent 279 11 2 2 2" xfId="23565"/>
    <cellStyle name="Percent 279 11 2 2 2 2" xfId="33601"/>
    <cellStyle name="Percent 279 11 2 2 3" xfId="29882"/>
    <cellStyle name="Percent 279 11 2 3" xfId="23016"/>
    <cellStyle name="Percent 279 11 2 3 2" xfId="33052"/>
    <cellStyle name="Percent 279 11 2 4" xfId="27973"/>
    <cellStyle name="Percent 279 11 3" xfId="15361"/>
    <cellStyle name="Percent 279 11 3 2" xfId="16753"/>
    <cellStyle name="Percent 279 11 3 2 2" xfId="23566"/>
    <cellStyle name="Percent 279 11 3 2 2 2" xfId="33602"/>
    <cellStyle name="Percent 279 11 3 2 3" xfId="29883"/>
    <cellStyle name="Percent 279 11 3 3" xfId="23166"/>
    <cellStyle name="Percent 279 11 3 3 2" xfId="33202"/>
    <cellStyle name="Percent 279 11 3 4" xfId="29422"/>
    <cellStyle name="Percent 279 11 4" xfId="16754"/>
    <cellStyle name="Percent 279 11 4 2" xfId="23567"/>
    <cellStyle name="Percent 279 11 4 2 2" xfId="33603"/>
    <cellStyle name="Percent 279 11 4 3" xfId="29884"/>
    <cellStyle name="Percent 279 11 5" xfId="13577"/>
    <cellStyle name="Percent 279 11 5 2" xfId="27818"/>
    <cellStyle name="Percent 279 11 6" xfId="22866"/>
    <cellStyle name="Percent 279 11 6 2" xfId="32902"/>
    <cellStyle name="Percent 279 11 7" xfId="26967"/>
    <cellStyle name="Percent 279 12" xfId="13765"/>
    <cellStyle name="Percent 279 12 2" xfId="13951"/>
    <cellStyle name="Percent 279 12 2 2" xfId="16755"/>
    <cellStyle name="Percent 279 12 2 2 2" xfId="23568"/>
    <cellStyle name="Percent 279 12 2 2 2 2" xfId="33604"/>
    <cellStyle name="Percent 279 12 2 2 3" xfId="29885"/>
    <cellStyle name="Percent 279 12 2 3" xfId="23055"/>
    <cellStyle name="Percent 279 12 2 3 2" xfId="33091"/>
    <cellStyle name="Percent 279 12 2 4" xfId="28012"/>
    <cellStyle name="Percent 279 12 3" xfId="15400"/>
    <cellStyle name="Percent 279 12 3 2" xfId="16756"/>
    <cellStyle name="Percent 279 12 3 2 2" xfId="23569"/>
    <cellStyle name="Percent 279 12 3 2 2 2" xfId="33605"/>
    <cellStyle name="Percent 279 12 3 2 3" xfId="29886"/>
    <cellStyle name="Percent 279 12 3 3" xfId="23205"/>
    <cellStyle name="Percent 279 12 3 3 2" xfId="33241"/>
    <cellStyle name="Percent 279 12 3 4" xfId="29461"/>
    <cellStyle name="Percent 279 12 4" xfId="16757"/>
    <cellStyle name="Percent 279 12 4 2" xfId="23570"/>
    <cellStyle name="Percent 279 12 4 2 2" xfId="33606"/>
    <cellStyle name="Percent 279 12 4 3" xfId="29887"/>
    <cellStyle name="Percent 279 12 5" xfId="22905"/>
    <cellStyle name="Percent 279 12 5 2" xfId="32941"/>
    <cellStyle name="Percent 279 12 6" xfId="27862"/>
    <cellStyle name="Percent 279 13" xfId="13810"/>
    <cellStyle name="Percent 279 13 2" xfId="16758"/>
    <cellStyle name="Percent 279 13 2 2" xfId="23571"/>
    <cellStyle name="Percent 279 13 2 2 2" xfId="33607"/>
    <cellStyle name="Percent 279 13 2 3" xfId="29888"/>
    <cellStyle name="Percent 279 13 3" xfId="22914"/>
    <cellStyle name="Percent 279 13 3 2" xfId="32950"/>
    <cellStyle name="Percent 279 13 4" xfId="27871"/>
    <cellStyle name="Percent 279 14" xfId="13960"/>
    <cellStyle name="Percent 279 14 2" xfId="16759"/>
    <cellStyle name="Percent 279 14 2 2" xfId="23572"/>
    <cellStyle name="Percent 279 14 2 2 2" xfId="33608"/>
    <cellStyle name="Percent 279 14 2 3" xfId="29889"/>
    <cellStyle name="Percent 279 14 3" xfId="23064"/>
    <cellStyle name="Percent 279 14 3 2" xfId="33100"/>
    <cellStyle name="Percent 279 14 4" xfId="28021"/>
    <cellStyle name="Percent 279 15" xfId="15410"/>
    <cellStyle name="Percent 279 15 2" xfId="16760"/>
    <cellStyle name="Percent 279 15 2 2" xfId="23573"/>
    <cellStyle name="Percent 279 15 2 2 2" xfId="33609"/>
    <cellStyle name="Percent 279 15 2 3" xfId="29890"/>
    <cellStyle name="Percent 279 15 3" xfId="23215"/>
    <cellStyle name="Percent 279 15 3 2" xfId="33251"/>
    <cellStyle name="Percent 279 15 4" xfId="29471"/>
    <cellStyle name="Percent 279 16" xfId="15415"/>
    <cellStyle name="Percent 279 16 2" xfId="16761"/>
    <cellStyle name="Percent 279 16 2 2" xfId="23574"/>
    <cellStyle name="Percent 279 16 2 2 2" xfId="33610"/>
    <cellStyle name="Percent 279 16 2 3" xfId="29891"/>
    <cellStyle name="Percent 279 16 3" xfId="23220"/>
    <cellStyle name="Percent 279 16 3 2" xfId="33256"/>
    <cellStyle name="Percent 279 16 4" xfId="29476"/>
    <cellStyle name="Percent 279 17" xfId="15421"/>
    <cellStyle name="Percent 279 17 2" xfId="16762"/>
    <cellStyle name="Percent 279 17 2 2" xfId="23575"/>
    <cellStyle name="Percent 279 17 2 2 2" xfId="33611"/>
    <cellStyle name="Percent 279 17 2 3" xfId="29892"/>
    <cellStyle name="Percent 279 17 3" xfId="23226"/>
    <cellStyle name="Percent 279 17 3 2" xfId="33262"/>
    <cellStyle name="Percent 279 17 4" xfId="29482"/>
    <cellStyle name="Percent 279 18" xfId="15440"/>
    <cellStyle name="Percent 279 18 2" xfId="16763"/>
    <cellStyle name="Percent 279 18 2 2" xfId="23576"/>
    <cellStyle name="Percent 279 18 2 2 2" xfId="33612"/>
    <cellStyle name="Percent 279 18 2 3" xfId="29893"/>
    <cellStyle name="Percent 279 18 3" xfId="23231"/>
    <cellStyle name="Percent 279 18 3 2" xfId="33267"/>
    <cellStyle name="Percent 279 18 4" xfId="29501"/>
    <cellStyle name="Percent 279 19" xfId="15453"/>
    <cellStyle name="Percent 279 19 2" xfId="16764"/>
    <cellStyle name="Percent 279 19 2 2" xfId="23577"/>
    <cellStyle name="Percent 279 19 2 2 2" xfId="33613"/>
    <cellStyle name="Percent 279 19 2 3" xfId="29894"/>
    <cellStyle name="Percent 279 19 3" xfId="23238"/>
    <cellStyle name="Percent 279 19 3 2" xfId="33274"/>
    <cellStyle name="Percent 279 19 4" xfId="29514"/>
    <cellStyle name="Percent 279 2" xfId="9256"/>
    <cellStyle name="Percent 279 2 10" xfId="13813"/>
    <cellStyle name="Percent 279 2 10 2" xfId="16765"/>
    <cellStyle name="Percent 279 2 10 2 2" xfId="23578"/>
    <cellStyle name="Percent 279 2 10 2 2 2" xfId="33614"/>
    <cellStyle name="Percent 279 2 10 2 3" xfId="29895"/>
    <cellStyle name="Percent 279 2 10 3" xfId="22917"/>
    <cellStyle name="Percent 279 2 10 3 2" xfId="32953"/>
    <cellStyle name="Percent 279 2 10 4" xfId="27874"/>
    <cellStyle name="Percent 279 2 11" xfId="13963"/>
    <cellStyle name="Percent 279 2 11 2" xfId="16766"/>
    <cellStyle name="Percent 279 2 11 2 2" xfId="23579"/>
    <cellStyle name="Percent 279 2 11 2 2 2" xfId="33615"/>
    <cellStyle name="Percent 279 2 11 2 3" xfId="29896"/>
    <cellStyle name="Percent 279 2 11 3" xfId="23067"/>
    <cellStyle name="Percent 279 2 11 3 2" xfId="33103"/>
    <cellStyle name="Percent 279 2 11 4" xfId="28024"/>
    <cellStyle name="Percent 279 2 12" xfId="15411"/>
    <cellStyle name="Percent 279 2 12 2" xfId="16767"/>
    <cellStyle name="Percent 279 2 12 2 2" xfId="23580"/>
    <cellStyle name="Percent 279 2 12 2 2 2" xfId="33616"/>
    <cellStyle name="Percent 279 2 12 2 3" xfId="29897"/>
    <cellStyle name="Percent 279 2 12 3" xfId="23216"/>
    <cellStyle name="Percent 279 2 12 3 2" xfId="33252"/>
    <cellStyle name="Percent 279 2 12 4" xfId="29472"/>
    <cellStyle name="Percent 279 2 13" xfId="15418"/>
    <cellStyle name="Percent 279 2 13 2" xfId="16768"/>
    <cellStyle name="Percent 279 2 13 2 2" xfId="23581"/>
    <cellStyle name="Percent 279 2 13 2 2 2" xfId="33617"/>
    <cellStyle name="Percent 279 2 13 2 3" xfId="29898"/>
    <cellStyle name="Percent 279 2 13 3" xfId="23223"/>
    <cellStyle name="Percent 279 2 13 3 2" xfId="33259"/>
    <cellStyle name="Percent 279 2 13 4" xfId="29479"/>
    <cellStyle name="Percent 279 2 14" xfId="15443"/>
    <cellStyle name="Percent 279 2 14 2" xfId="16769"/>
    <cellStyle name="Percent 279 2 14 2 2" xfId="23582"/>
    <cellStyle name="Percent 279 2 14 2 2 2" xfId="33618"/>
    <cellStyle name="Percent 279 2 14 2 3" xfId="29899"/>
    <cellStyle name="Percent 279 2 14 3" xfId="23233"/>
    <cellStyle name="Percent 279 2 14 3 2" xfId="33269"/>
    <cellStyle name="Percent 279 2 14 4" xfId="29504"/>
    <cellStyle name="Percent 279 2 15" xfId="15456"/>
    <cellStyle name="Percent 279 2 15 2" xfId="16770"/>
    <cellStyle name="Percent 279 2 15 2 2" xfId="23583"/>
    <cellStyle name="Percent 279 2 15 2 2 2" xfId="33619"/>
    <cellStyle name="Percent 279 2 15 2 3" xfId="29900"/>
    <cellStyle name="Percent 279 2 15 3" xfId="23240"/>
    <cellStyle name="Percent 279 2 15 3 2" xfId="33276"/>
    <cellStyle name="Percent 279 2 15 4" xfId="29517"/>
    <cellStyle name="Percent 279 2 16" xfId="15468"/>
    <cellStyle name="Percent 279 2 16 2" xfId="16771"/>
    <cellStyle name="Percent 279 2 16 2 2" xfId="23584"/>
    <cellStyle name="Percent 279 2 16 2 2 2" xfId="33620"/>
    <cellStyle name="Percent 279 2 16 2 3" xfId="29901"/>
    <cellStyle name="Percent 279 2 16 3" xfId="23247"/>
    <cellStyle name="Percent 279 2 16 3 2" xfId="33283"/>
    <cellStyle name="Percent 279 2 16 4" xfId="29529"/>
    <cellStyle name="Percent 279 2 17" xfId="16772"/>
    <cellStyle name="Percent 279 2 17 2" xfId="23585"/>
    <cellStyle name="Percent 279 2 17 2 2" xfId="33621"/>
    <cellStyle name="Percent 279 2 17 3" xfId="29902"/>
    <cellStyle name="Percent 279 2 18" xfId="17791"/>
    <cellStyle name="Percent 279 2 18 2" xfId="23754"/>
    <cellStyle name="Percent 279 2 18 2 2" xfId="33790"/>
    <cellStyle name="Percent 279 2 18 3" xfId="30262"/>
    <cellStyle name="Percent 279 2 19" xfId="18287"/>
    <cellStyle name="Percent 279 2 19 2" xfId="23760"/>
    <cellStyle name="Percent 279 2 19 2 2" xfId="33796"/>
    <cellStyle name="Percent 279 2 19 3" xfId="30432"/>
    <cellStyle name="Percent 279 2 2" xfId="10663"/>
    <cellStyle name="Percent 279 2 2 10" xfId="22385"/>
    <cellStyle name="Percent 279 2 2 10 2" xfId="32421"/>
    <cellStyle name="Percent 279 2 2 11" xfId="26786"/>
    <cellStyle name="Percent 279 2 2 2" xfId="10731"/>
    <cellStyle name="Percent 279 2 2 2 2" xfId="13855"/>
    <cellStyle name="Percent 279 2 2 2 2 2" xfId="16773"/>
    <cellStyle name="Percent 279 2 2 2 2 2 2" xfId="23586"/>
    <cellStyle name="Percent 279 2 2 2 2 2 2 2" xfId="33622"/>
    <cellStyle name="Percent 279 2 2 2 2 2 3" xfId="29903"/>
    <cellStyle name="Percent 279 2 2 2 2 3" xfId="22959"/>
    <cellStyle name="Percent 279 2 2 2 2 3 2" xfId="32995"/>
    <cellStyle name="Percent 279 2 2 2 2 4" xfId="27916"/>
    <cellStyle name="Percent 279 2 2 2 3" xfId="15262"/>
    <cellStyle name="Percent 279 2 2 2 3 2" xfId="16774"/>
    <cellStyle name="Percent 279 2 2 2 3 2 2" xfId="23587"/>
    <cellStyle name="Percent 279 2 2 2 3 2 2 2" xfId="33623"/>
    <cellStyle name="Percent 279 2 2 2 3 2 3" xfId="29904"/>
    <cellStyle name="Percent 279 2 2 2 3 3" xfId="23109"/>
    <cellStyle name="Percent 279 2 2 2 3 3 2" xfId="33145"/>
    <cellStyle name="Percent 279 2 2 2 3 4" xfId="29323"/>
    <cellStyle name="Percent 279 2 2 2 4" xfId="16775"/>
    <cellStyle name="Percent 279 2 2 2 4 2" xfId="23588"/>
    <cellStyle name="Percent 279 2 2 2 4 2 2" xfId="33624"/>
    <cellStyle name="Percent 279 2 2 2 4 3" xfId="29905"/>
    <cellStyle name="Percent 279 2 2 2 5" xfId="18329"/>
    <cellStyle name="Percent 279 2 2 2 5 2" xfId="23778"/>
    <cellStyle name="Percent 279 2 2 2 5 2 2" xfId="33814"/>
    <cellStyle name="Percent 279 2 2 2 5 3" xfId="30457"/>
    <cellStyle name="Percent 279 2 2 2 6" xfId="13468"/>
    <cellStyle name="Percent 279 2 2 2 6 2" xfId="27709"/>
    <cellStyle name="Percent 279 2 2 2 7" xfId="22780"/>
    <cellStyle name="Percent 279 2 2 2 7 2" xfId="32816"/>
    <cellStyle name="Percent 279 2 2 2 8" xfId="26818"/>
    <cellStyle name="Percent 279 2 2 3" xfId="10794"/>
    <cellStyle name="Percent 279 2 2 3 2" xfId="13879"/>
    <cellStyle name="Percent 279 2 2 3 2 2" xfId="16776"/>
    <cellStyle name="Percent 279 2 2 3 2 2 2" xfId="23589"/>
    <cellStyle name="Percent 279 2 2 3 2 2 2 2" xfId="33625"/>
    <cellStyle name="Percent 279 2 2 3 2 2 3" xfId="29906"/>
    <cellStyle name="Percent 279 2 2 3 2 3" xfId="22983"/>
    <cellStyle name="Percent 279 2 2 3 2 3 2" xfId="33019"/>
    <cellStyle name="Percent 279 2 2 3 2 4" xfId="27940"/>
    <cellStyle name="Percent 279 2 2 3 3" xfId="15324"/>
    <cellStyle name="Percent 279 2 2 3 3 2" xfId="16777"/>
    <cellStyle name="Percent 279 2 2 3 3 2 2" xfId="23590"/>
    <cellStyle name="Percent 279 2 2 3 3 2 2 2" xfId="33626"/>
    <cellStyle name="Percent 279 2 2 3 3 2 3" xfId="29907"/>
    <cellStyle name="Percent 279 2 2 3 3 3" xfId="23133"/>
    <cellStyle name="Percent 279 2 2 3 3 3 2" xfId="33169"/>
    <cellStyle name="Percent 279 2 2 3 3 4" xfId="29385"/>
    <cellStyle name="Percent 279 2 2 3 4" xfId="16778"/>
    <cellStyle name="Percent 279 2 2 3 4 2" xfId="23591"/>
    <cellStyle name="Percent 279 2 2 3 4 2 2" xfId="33627"/>
    <cellStyle name="Percent 279 2 2 3 4 3" xfId="29908"/>
    <cellStyle name="Percent 279 2 2 3 5" xfId="13492"/>
    <cellStyle name="Percent 279 2 2 3 5 2" xfId="27733"/>
    <cellStyle name="Percent 279 2 2 3 6" xfId="22833"/>
    <cellStyle name="Percent 279 2 2 3 6 2" xfId="32869"/>
    <cellStyle name="Percent 279 2 2 3 7" xfId="26880"/>
    <cellStyle name="Percent 279 2 2 4" xfId="10822"/>
    <cellStyle name="Percent 279 2 2 4 2" xfId="13903"/>
    <cellStyle name="Percent 279 2 2 4 2 2" xfId="16779"/>
    <cellStyle name="Percent 279 2 2 4 2 2 2" xfId="23592"/>
    <cellStyle name="Percent 279 2 2 4 2 2 2 2" xfId="33628"/>
    <cellStyle name="Percent 279 2 2 4 2 2 3" xfId="29909"/>
    <cellStyle name="Percent 279 2 2 4 2 3" xfId="23007"/>
    <cellStyle name="Percent 279 2 2 4 2 3 2" xfId="33043"/>
    <cellStyle name="Percent 279 2 2 4 2 4" xfId="27964"/>
    <cellStyle name="Percent 279 2 2 4 3" xfId="15352"/>
    <cellStyle name="Percent 279 2 2 4 3 2" xfId="16780"/>
    <cellStyle name="Percent 279 2 2 4 3 2 2" xfId="23593"/>
    <cellStyle name="Percent 279 2 2 4 3 2 2 2" xfId="33629"/>
    <cellStyle name="Percent 279 2 2 4 3 2 3" xfId="29910"/>
    <cellStyle name="Percent 279 2 2 4 3 3" xfId="23157"/>
    <cellStyle name="Percent 279 2 2 4 3 3 2" xfId="33193"/>
    <cellStyle name="Percent 279 2 2 4 3 4" xfId="29413"/>
    <cellStyle name="Percent 279 2 2 4 4" xfId="16781"/>
    <cellStyle name="Percent 279 2 2 4 4 2" xfId="23594"/>
    <cellStyle name="Percent 279 2 2 4 4 2 2" xfId="33630"/>
    <cellStyle name="Percent 279 2 2 4 4 3" xfId="29911"/>
    <cellStyle name="Percent 279 2 2 4 5" xfId="13516"/>
    <cellStyle name="Percent 279 2 2 4 5 2" xfId="27757"/>
    <cellStyle name="Percent 279 2 2 4 6" xfId="22857"/>
    <cellStyle name="Percent 279 2 2 4 6 2" xfId="32893"/>
    <cellStyle name="Percent 279 2 2 4 7" xfId="26908"/>
    <cellStyle name="Percent 279 2 2 5" xfId="13831"/>
    <cellStyle name="Percent 279 2 2 5 2" xfId="16782"/>
    <cellStyle name="Percent 279 2 2 5 2 2" xfId="23595"/>
    <cellStyle name="Percent 279 2 2 5 2 2 2" xfId="33631"/>
    <cellStyle name="Percent 279 2 2 5 2 3" xfId="29912"/>
    <cellStyle name="Percent 279 2 2 5 3" xfId="22935"/>
    <cellStyle name="Percent 279 2 2 5 3 2" xfId="32971"/>
    <cellStyle name="Percent 279 2 2 5 4" xfId="27892"/>
    <cellStyle name="Percent 279 2 2 6" xfId="15230"/>
    <cellStyle name="Percent 279 2 2 6 2" xfId="16783"/>
    <cellStyle name="Percent 279 2 2 6 2 2" xfId="23596"/>
    <cellStyle name="Percent 279 2 2 6 2 2 2" xfId="33632"/>
    <cellStyle name="Percent 279 2 2 6 2 3" xfId="29913"/>
    <cellStyle name="Percent 279 2 2 6 3" xfId="23085"/>
    <cellStyle name="Percent 279 2 2 6 3 2" xfId="33121"/>
    <cellStyle name="Percent 279 2 2 6 4" xfId="29291"/>
    <cellStyle name="Percent 279 2 2 7" xfId="16784"/>
    <cellStyle name="Percent 279 2 2 7 2" xfId="23597"/>
    <cellStyle name="Percent 279 2 2 7 2 2" xfId="33633"/>
    <cellStyle name="Percent 279 2 2 7 3" xfId="29914"/>
    <cellStyle name="Percent 279 2 2 8" xfId="18302"/>
    <cellStyle name="Percent 279 2 2 8 2" xfId="23766"/>
    <cellStyle name="Percent 279 2 2 8 2 2" xfId="33802"/>
    <cellStyle name="Percent 279 2 2 8 3" xfId="30445"/>
    <cellStyle name="Percent 279 2 2 9" xfId="13444"/>
    <cellStyle name="Percent 279 2 2 9 2" xfId="27685"/>
    <cellStyle name="Percent 279 2 20" xfId="13426"/>
    <cellStyle name="Percent 279 2 20 2" xfId="24430"/>
    <cellStyle name="Percent 279 2 20 2 2" xfId="34466"/>
    <cellStyle name="Percent 279 2 20 3" xfId="27667"/>
    <cellStyle name="Percent 279 2 21" xfId="21199"/>
    <cellStyle name="Percent 279 2 21 2" xfId="31244"/>
    <cellStyle name="Percent 279 2 22" xfId="25518"/>
    <cellStyle name="Percent 279 2 3" xfId="10669"/>
    <cellStyle name="Percent 279 2 3 10" xfId="22774"/>
    <cellStyle name="Percent 279 2 3 10 2" xfId="32810"/>
    <cellStyle name="Percent 279 2 3 11" xfId="26792"/>
    <cellStyle name="Percent 279 2 3 2" xfId="10737"/>
    <cellStyle name="Percent 279 2 3 2 2" xfId="13861"/>
    <cellStyle name="Percent 279 2 3 2 2 2" xfId="16785"/>
    <cellStyle name="Percent 279 2 3 2 2 2 2" xfId="23598"/>
    <cellStyle name="Percent 279 2 3 2 2 2 2 2" xfId="33634"/>
    <cellStyle name="Percent 279 2 3 2 2 2 3" xfId="29915"/>
    <cellStyle name="Percent 279 2 3 2 2 3" xfId="22965"/>
    <cellStyle name="Percent 279 2 3 2 2 3 2" xfId="33001"/>
    <cellStyle name="Percent 279 2 3 2 2 4" xfId="27922"/>
    <cellStyle name="Percent 279 2 3 2 3" xfId="15268"/>
    <cellStyle name="Percent 279 2 3 2 3 2" xfId="16786"/>
    <cellStyle name="Percent 279 2 3 2 3 2 2" xfId="23599"/>
    <cellStyle name="Percent 279 2 3 2 3 2 2 2" xfId="33635"/>
    <cellStyle name="Percent 279 2 3 2 3 2 3" xfId="29916"/>
    <cellStyle name="Percent 279 2 3 2 3 3" xfId="23115"/>
    <cellStyle name="Percent 279 2 3 2 3 3 2" xfId="33151"/>
    <cellStyle name="Percent 279 2 3 2 3 4" xfId="29329"/>
    <cellStyle name="Percent 279 2 3 2 4" xfId="16787"/>
    <cellStyle name="Percent 279 2 3 2 4 2" xfId="23600"/>
    <cellStyle name="Percent 279 2 3 2 4 2 2" xfId="33636"/>
    <cellStyle name="Percent 279 2 3 2 4 3" xfId="29917"/>
    <cellStyle name="Percent 279 2 3 2 5" xfId="13474"/>
    <cellStyle name="Percent 279 2 3 2 5 2" xfId="27715"/>
    <cellStyle name="Percent 279 2 3 2 6" xfId="22815"/>
    <cellStyle name="Percent 279 2 3 2 6 2" xfId="32851"/>
    <cellStyle name="Percent 279 2 3 2 7" xfId="26824"/>
    <cellStyle name="Percent 279 2 3 3" xfId="10800"/>
    <cellStyle name="Percent 279 2 3 3 2" xfId="13885"/>
    <cellStyle name="Percent 279 2 3 3 2 2" xfId="16788"/>
    <cellStyle name="Percent 279 2 3 3 2 2 2" xfId="23601"/>
    <cellStyle name="Percent 279 2 3 3 2 2 2 2" xfId="33637"/>
    <cellStyle name="Percent 279 2 3 3 2 2 3" xfId="29918"/>
    <cellStyle name="Percent 279 2 3 3 2 3" xfId="22989"/>
    <cellStyle name="Percent 279 2 3 3 2 3 2" xfId="33025"/>
    <cellStyle name="Percent 279 2 3 3 2 4" xfId="27946"/>
    <cellStyle name="Percent 279 2 3 3 3" xfId="15330"/>
    <cellStyle name="Percent 279 2 3 3 3 2" xfId="16789"/>
    <cellStyle name="Percent 279 2 3 3 3 2 2" xfId="23602"/>
    <cellStyle name="Percent 279 2 3 3 3 2 2 2" xfId="33638"/>
    <cellStyle name="Percent 279 2 3 3 3 2 3" xfId="29919"/>
    <cellStyle name="Percent 279 2 3 3 3 3" xfId="23139"/>
    <cellStyle name="Percent 279 2 3 3 3 3 2" xfId="33175"/>
    <cellStyle name="Percent 279 2 3 3 3 4" xfId="29391"/>
    <cellStyle name="Percent 279 2 3 3 4" xfId="16790"/>
    <cellStyle name="Percent 279 2 3 3 4 2" xfId="23603"/>
    <cellStyle name="Percent 279 2 3 3 4 2 2" xfId="33639"/>
    <cellStyle name="Percent 279 2 3 3 4 3" xfId="29920"/>
    <cellStyle name="Percent 279 2 3 3 5" xfId="13498"/>
    <cellStyle name="Percent 279 2 3 3 5 2" xfId="27739"/>
    <cellStyle name="Percent 279 2 3 3 6" xfId="22839"/>
    <cellStyle name="Percent 279 2 3 3 6 2" xfId="32875"/>
    <cellStyle name="Percent 279 2 3 3 7" xfId="26886"/>
    <cellStyle name="Percent 279 2 3 4" xfId="10828"/>
    <cellStyle name="Percent 279 2 3 4 2" xfId="13909"/>
    <cellStyle name="Percent 279 2 3 4 2 2" xfId="16791"/>
    <cellStyle name="Percent 279 2 3 4 2 2 2" xfId="23604"/>
    <cellStyle name="Percent 279 2 3 4 2 2 2 2" xfId="33640"/>
    <cellStyle name="Percent 279 2 3 4 2 2 3" xfId="29921"/>
    <cellStyle name="Percent 279 2 3 4 2 3" xfId="23013"/>
    <cellStyle name="Percent 279 2 3 4 2 3 2" xfId="33049"/>
    <cellStyle name="Percent 279 2 3 4 2 4" xfId="27970"/>
    <cellStyle name="Percent 279 2 3 4 3" xfId="15358"/>
    <cellStyle name="Percent 279 2 3 4 3 2" xfId="16792"/>
    <cellStyle name="Percent 279 2 3 4 3 2 2" xfId="23605"/>
    <cellStyle name="Percent 279 2 3 4 3 2 2 2" xfId="33641"/>
    <cellStyle name="Percent 279 2 3 4 3 2 3" xfId="29922"/>
    <cellStyle name="Percent 279 2 3 4 3 3" xfId="23163"/>
    <cellStyle name="Percent 279 2 3 4 3 3 2" xfId="33199"/>
    <cellStyle name="Percent 279 2 3 4 3 4" xfId="29419"/>
    <cellStyle name="Percent 279 2 3 4 4" xfId="16793"/>
    <cellStyle name="Percent 279 2 3 4 4 2" xfId="23606"/>
    <cellStyle name="Percent 279 2 3 4 4 2 2" xfId="33642"/>
    <cellStyle name="Percent 279 2 3 4 4 3" xfId="29923"/>
    <cellStyle name="Percent 279 2 3 4 5" xfId="13522"/>
    <cellStyle name="Percent 279 2 3 4 5 2" xfId="27763"/>
    <cellStyle name="Percent 279 2 3 4 6" xfId="22863"/>
    <cellStyle name="Percent 279 2 3 4 6 2" xfId="32899"/>
    <cellStyle name="Percent 279 2 3 4 7" xfId="26914"/>
    <cellStyle name="Percent 279 2 3 5" xfId="13837"/>
    <cellStyle name="Percent 279 2 3 5 2" xfId="16794"/>
    <cellStyle name="Percent 279 2 3 5 2 2" xfId="23607"/>
    <cellStyle name="Percent 279 2 3 5 2 2 2" xfId="33643"/>
    <cellStyle name="Percent 279 2 3 5 2 3" xfId="29924"/>
    <cellStyle name="Percent 279 2 3 5 3" xfId="22941"/>
    <cellStyle name="Percent 279 2 3 5 3 2" xfId="32977"/>
    <cellStyle name="Percent 279 2 3 5 4" xfId="27898"/>
    <cellStyle name="Percent 279 2 3 6" xfId="15236"/>
    <cellStyle name="Percent 279 2 3 6 2" xfId="16795"/>
    <cellStyle name="Percent 279 2 3 6 2 2" xfId="23608"/>
    <cellStyle name="Percent 279 2 3 6 2 2 2" xfId="33644"/>
    <cellStyle name="Percent 279 2 3 6 2 3" xfId="29925"/>
    <cellStyle name="Percent 279 2 3 6 3" xfId="23091"/>
    <cellStyle name="Percent 279 2 3 6 3 2" xfId="33127"/>
    <cellStyle name="Percent 279 2 3 6 4" xfId="29297"/>
    <cellStyle name="Percent 279 2 3 7" xfId="16796"/>
    <cellStyle name="Percent 279 2 3 7 2" xfId="23609"/>
    <cellStyle name="Percent 279 2 3 7 2 2" xfId="33645"/>
    <cellStyle name="Percent 279 2 3 7 3" xfId="29926"/>
    <cellStyle name="Percent 279 2 3 8" xfId="18323"/>
    <cellStyle name="Percent 279 2 3 8 2" xfId="23772"/>
    <cellStyle name="Percent 279 2 3 8 2 2" xfId="33808"/>
    <cellStyle name="Percent 279 2 3 8 3" xfId="30451"/>
    <cellStyle name="Percent 279 2 3 9" xfId="13450"/>
    <cellStyle name="Percent 279 2 3 9 2" xfId="27691"/>
    <cellStyle name="Percent 279 2 4" xfId="10284"/>
    <cellStyle name="Percent 279 2 4 2" xfId="13823"/>
    <cellStyle name="Percent 279 2 4 2 2" xfId="16797"/>
    <cellStyle name="Percent 279 2 4 2 2 2" xfId="23610"/>
    <cellStyle name="Percent 279 2 4 2 2 2 2" xfId="33646"/>
    <cellStyle name="Percent 279 2 4 2 2 3" xfId="29927"/>
    <cellStyle name="Percent 279 2 4 2 3" xfId="22927"/>
    <cellStyle name="Percent 279 2 4 2 3 2" xfId="32963"/>
    <cellStyle name="Percent 279 2 4 2 4" xfId="27884"/>
    <cellStyle name="Percent 279 2 4 3" xfId="14852"/>
    <cellStyle name="Percent 279 2 4 3 2" xfId="16798"/>
    <cellStyle name="Percent 279 2 4 3 2 2" xfId="23611"/>
    <cellStyle name="Percent 279 2 4 3 2 2 2" xfId="33647"/>
    <cellStyle name="Percent 279 2 4 3 2 3" xfId="29928"/>
    <cellStyle name="Percent 279 2 4 3 3" xfId="23077"/>
    <cellStyle name="Percent 279 2 4 3 3 2" xfId="33113"/>
    <cellStyle name="Percent 279 2 4 3 4" xfId="28913"/>
    <cellStyle name="Percent 279 2 4 4" xfId="16799"/>
    <cellStyle name="Percent 279 2 4 4 2" xfId="23612"/>
    <cellStyle name="Percent 279 2 4 4 2 2" xfId="33648"/>
    <cellStyle name="Percent 279 2 4 4 3" xfId="29929"/>
    <cellStyle name="Percent 279 2 4 5" xfId="13436"/>
    <cellStyle name="Percent 279 2 4 5 2" xfId="27677"/>
    <cellStyle name="Percent 279 2 4 6" xfId="22792"/>
    <cellStyle name="Percent 279 2 4 6 2" xfId="32828"/>
    <cellStyle name="Percent 279 2 4 7" xfId="26408"/>
    <cellStyle name="Percent 279 2 5" xfId="10721"/>
    <cellStyle name="Percent 279 2 5 2" xfId="13847"/>
    <cellStyle name="Percent 279 2 5 2 2" xfId="16800"/>
    <cellStyle name="Percent 279 2 5 2 2 2" xfId="23613"/>
    <cellStyle name="Percent 279 2 5 2 2 2 2" xfId="33649"/>
    <cellStyle name="Percent 279 2 5 2 2 3" xfId="29930"/>
    <cellStyle name="Percent 279 2 5 2 3" xfId="22951"/>
    <cellStyle name="Percent 279 2 5 2 3 2" xfId="32987"/>
    <cellStyle name="Percent 279 2 5 2 4" xfId="27908"/>
    <cellStyle name="Percent 279 2 5 3" xfId="15254"/>
    <cellStyle name="Percent 279 2 5 3 2" xfId="16801"/>
    <cellStyle name="Percent 279 2 5 3 2 2" xfId="23614"/>
    <cellStyle name="Percent 279 2 5 3 2 2 2" xfId="33650"/>
    <cellStyle name="Percent 279 2 5 3 2 3" xfId="29931"/>
    <cellStyle name="Percent 279 2 5 3 3" xfId="23101"/>
    <cellStyle name="Percent 279 2 5 3 3 2" xfId="33137"/>
    <cellStyle name="Percent 279 2 5 3 4" xfId="29315"/>
    <cellStyle name="Percent 279 2 5 4" xfId="16802"/>
    <cellStyle name="Percent 279 2 5 4 2" xfId="23615"/>
    <cellStyle name="Percent 279 2 5 4 2 2" xfId="33651"/>
    <cellStyle name="Percent 279 2 5 4 3" xfId="29932"/>
    <cellStyle name="Percent 279 2 5 5" xfId="13460"/>
    <cellStyle name="Percent 279 2 5 5 2" xfId="27701"/>
    <cellStyle name="Percent 279 2 5 6" xfId="22804"/>
    <cellStyle name="Percent 279 2 5 6 2" xfId="32840"/>
    <cellStyle name="Percent 279 2 5 7" xfId="26810"/>
    <cellStyle name="Percent 279 2 6" xfId="10786"/>
    <cellStyle name="Percent 279 2 6 2" xfId="13871"/>
    <cellStyle name="Percent 279 2 6 2 2" xfId="16803"/>
    <cellStyle name="Percent 279 2 6 2 2 2" xfId="23616"/>
    <cellStyle name="Percent 279 2 6 2 2 2 2" xfId="33652"/>
    <cellStyle name="Percent 279 2 6 2 2 3" xfId="29933"/>
    <cellStyle name="Percent 279 2 6 2 3" xfId="22975"/>
    <cellStyle name="Percent 279 2 6 2 3 2" xfId="33011"/>
    <cellStyle name="Percent 279 2 6 2 4" xfId="27932"/>
    <cellStyle name="Percent 279 2 6 3" xfId="15316"/>
    <cellStyle name="Percent 279 2 6 3 2" xfId="16804"/>
    <cellStyle name="Percent 279 2 6 3 2 2" xfId="23617"/>
    <cellStyle name="Percent 279 2 6 3 2 2 2" xfId="33653"/>
    <cellStyle name="Percent 279 2 6 3 2 3" xfId="29934"/>
    <cellStyle name="Percent 279 2 6 3 3" xfId="23125"/>
    <cellStyle name="Percent 279 2 6 3 3 2" xfId="33161"/>
    <cellStyle name="Percent 279 2 6 3 4" xfId="29377"/>
    <cellStyle name="Percent 279 2 6 4" xfId="16805"/>
    <cellStyle name="Percent 279 2 6 4 2" xfId="23618"/>
    <cellStyle name="Percent 279 2 6 4 2 2" xfId="33654"/>
    <cellStyle name="Percent 279 2 6 4 3" xfId="29935"/>
    <cellStyle name="Percent 279 2 6 5" xfId="13484"/>
    <cellStyle name="Percent 279 2 6 5 2" xfId="27725"/>
    <cellStyle name="Percent 279 2 6 6" xfId="22825"/>
    <cellStyle name="Percent 279 2 6 6 2" xfId="32861"/>
    <cellStyle name="Percent 279 2 6 7" xfId="26872"/>
    <cellStyle name="Percent 279 2 7" xfId="10814"/>
    <cellStyle name="Percent 279 2 7 2" xfId="13895"/>
    <cellStyle name="Percent 279 2 7 2 2" xfId="16806"/>
    <cellStyle name="Percent 279 2 7 2 2 2" xfId="23619"/>
    <cellStyle name="Percent 279 2 7 2 2 2 2" xfId="33655"/>
    <cellStyle name="Percent 279 2 7 2 2 3" xfId="29936"/>
    <cellStyle name="Percent 279 2 7 2 3" xfId="22999"/>
    <cellStyle name="Percent 279 2 7 2 3 2" xfId="33035"/>
    <cellStyle name="Percent 279 2 7 2 4" xfId="27956"/>
    <cellStyle name="Percent 279 2 7 3" xfId="15344"/>
    <cellStyle name="Percent 279 2 7 3 2" xfId="16807"/>
    <cellStyle name="Percent 279 2 7 3 2 2" xfId="23620"/>
    <cellStyle name="Percent 279 2 7 3 2 2 2" xfId="33656"/>
    <cellStyle name="Percent 279 2 7 3 2 3" xfId="29937"/>
    <cellStyle name="Percent 279 2 7 3 3" xfId="23149"/>
    <cellStyle name="Percent 279 2 7 3 3 2" xfId="33185"/>
    <cellStyle name="Percent 279 2 7 3 4" xfId="29405"/>
    <cellStyle name="Percent 279 2 7 4" xfId="16808"/>
    <cellStyle name="Percent 279 2 7 4 2" xfId="23621"/>
    <cellStyle name="Percent 279 2 7 4 2 2" xfId="33657"/>
    <cellStyle name="Percent 279 2 7 4 3" xfId="29938"/>
    <cellStyle name="Percent 279 2 7 5" xfId="13508"/>
    <cellStyle name="Percent 279 2 7 5 2" xfId="27749"/>
    <cellStyle name="Percent 279 2 7 6" xfId="22849"/>
    <cellStyle name="Percent 279 2 7 6 2" xfId="32885"/>
    <cellStyle name="Percent 279 2 7 7" xfId="26900"/>
    <cellStyle name="Percent 279 2 8" xfId="10902"/>
    <cellStyle name="Percent 279 2 8 2" xfId="13917"/>
    <cellStyle name="Percent 279 2 8 2 2" xfId="16809"/>
    <cellStyle name="Percent 279 2 8 2 2 2" xfId="23622"/>
    <cellStyle name="Percent 279 2 8 2 2 2 2" xfId="33658"/>
    <cellStyle name="Percent 279 2 8 2 2 3" xfId="29939"/>
    <cellStyle name="Percent 279 2 8 2 3" xfId="23021"/>
    <cellStyle name="Percent 279 2 8 2 3 2" xfId="33057"/>
    <cellStyle name="Percent 279 2 8 2 4" xfId="27978"/>
    <cellStyle name="Percent 279 2 8 3" xfId="15366"/>
    <cellStyle name="Percent 279 2 8 3 2" xfId="16810"/>
    <cellStyle name="Percent 279 2 8 3 2 2" xfId="23623"/>
    <cellStyle name="Percent 279 2 8 3 2 2 2" xfId="33659"/>
    <cellStyle name="Percent 279 2 8 3 2 3" xfId="29940"/>
    <cellStyle name="Percent 279 2 8 3 3" xfId="23171"/>
    <cellStyle name="Percent 279 2 8 3 3 2" xfId="33207"/>
    <cellStyle name="Percent 279 2 8 3 4" xfId="29427"/>
    <cellStyle name="Percent 279 2 8 4" xfId="16811"/>
    <cellStyle name="Percent 279 2 8 4 2" xfId="23624"/>
    <cellStyle name="Percent 279 2 8 4 2 2" xfId="33660"/>
    <cellStyle name="Percent 279 2 8 4 3" xfId="29941"/>
    <cellStyle name="Percent 279 2 8 5" xfId="13582"/>
    <cellStyle name="Percent 279 2 8 5 2" xfId="27823"/>
    <cellStyle name="Percent 279 2 8 6" xfId="22871"/>
    <cellStyle name="Percent 279 2 8 6 2" xfId="32907"/>
    <cellStyle name="Percent 279 2 8 7" xfId="26972"/>
    <cellStyle name="Percent 279 2 9" xfId="13778"/>
    <cellStyle name="Percent 279 2 9 2" xfId="13955"/>
    <cellStyle name="Percent 279 2 9 2 2" xfId="16812"/>
    <cellStyle name="Percent 279 2 9 2 2 2" xfId="23625"/>
    <cellStyle name="Percent 279 2 9 2 2 2 2" xfId="33661"/>
    <cellStyle name="Percent 279 2 9 2 2 3" xfId="29942"/>
    <cellStyle name="Percent 279 2 9 2 3" xfId="23059"/>
    <cellStyle name="Percent 279 2 9 2 3 2" xfId="33095"/>
    <cellStyle name="Percent 279 2 9 2 4" xfId="28016"/>
    <cellStyle name="Percent 279 2 9 3" xfId="15404"/>
    <cellStyle name="Percent 279 2 9 3 2" xfId="16813"/>
    <cellStyle name="Percent 279 2 9 3 2 2" xfId="23626"/>
    <cellStyle name="Percent 279 2 9 3 2 2 2" xfId="33662"/>
    <cellStyle name="Percent 279 2 9 3 2 3" xfId="29943"/>
    <cellStyle name="Percent 279 2 9 3 3" xfId="23209"/>
    <cellStyle name="Percent 279 2 9 3 3 2" xfId="33245"/>
    <cellStyle name="Percent 279 2 9 3 4" xfId="29465"/>
    <cellStyle name="Percent 279 2 9 4" xfId="16814"/>
    <cellStyle name="Percent 279 2 9 4 2" xfId="23627"/>
    <cellStyle name="Percent 279 2 9 4 2 2" xfId="33663"/>
    <cellStyle name="Percent 279 2 9 4 3" xfId="29944"/>
    <cellStyle name="Percent 279 2 9 5" xfId="22909"/>
    <cellStyle name="Percent 279 2 9 5 2" xfId="32945"/>
    <cellStyle name="Percent 279 2 9 6" xfId="27866"/>
    <cellStyle name="Percent 279 20" xfId="15469"/>
    <cellStyle name="Percent 279 20 2" xfId="16815"/>
    <cellStyle name="Percent 279 20 2 2" xfId="23628"/>
    <cellStyle name="Percent 279 20 2 2 2" xfId="33664"/>
    <cellStyle name="Percent 279 20 2 3" xfId="29945"/>
    <cellStyle name="Percent 279 20 3" xfId="23248"/>
    <cellStyle name="Percent 279 20 3 2" xfId="33284"/>
    <cellStyle name="Percent 279 20 4" xfId="29530"/>
    <cellStyle name="Percent 279 21" xfId="16816"/>
    <cellStyle name="Percent 279 21 2" xfId="23629"/>
    <cellStyle name="Percent 279 21 2 2" xfId="33665"/>
    <cellStyle name="Percent 279 21 3" xfId="29946"/>
    <cellStyle name="Percent 279 22" xfId="17788"/>
    <cellStyle name="Percent 279 22 2" xfId="23751"/>
    <cellStyle name="Percent 279 22 2 2" xfId="33787"/>
    <cellStyle name="Percent 279 22 3" xfId="30259"/>
    <cellStyle name="Percent 279 23" xfId="18278"/>
    <cellStyle name="Percent 279 23 2" xfId="23757"/>
    <cellStyle name="Percent 279 23 2 2" xfId="33793"/>
    <cellStyle name="Percent 279 23 3" xfId="30429"/>
    <cellStyle name="Percent 279 24" xfId="13408"/>
    <cellStyle name="Percent 279 24 2" xfId="22784"/>
    <cellStyle name="Percent 279 24 2 2" xfId="32820"/>
    <cellStyle name="Percent 279 24 3" xfId="27660"/>
    <cellStyle name="Percent 279 25" xfId="10928"/>
    <cellStyle name="Percent 279 25 2" xfId="23995"/>
    <cellStyle name="Percent 279 25 2 2" xfId="34031"/>
    <cellStyle name="Percent 279 25 3" xfId="26989"/>
    <cellStyle name="Percent 279 26" xfId="20986"/>
    <cellStyle name="Percent 279 26 2" xfId="31039"/>
    <cellStyle name="Percent 279 27" xfId="25489"/>
    <cellStyle name="Percent 279 3" xfId="10007"/>
    <cellStyle name="Percent 279 3 10" xfId="21789"/>
    <cellStyle name="Percent 279 3 10 2" xfId="31828"/>
    <cellStyle name="Percent 279 3 11" xfId="26160"/>
    <cellStyle name="Percent 279 3 2" xfId="10712"/>
    <cellStyle name="Percent 279 3 2 2" xfId="13843"/>
    <cellStyle name="Percent 279 3 2 2 2" xfId="16817"/>
    <cellStyle name="Percent 279 3 2 2 2 2" xfId="23630"/>
    <cellStyle name="Percent 279 3 2 2 2 2 2" xfId="33666"/>
    <cellStyle name="Percent 279 3 2 2 2 3" xfId="29947"/>
    <cellStyle name="Percent 279 3 2 2 3" xfId="22947"/>
    <cellStyle name="Percent 279 3 2 2 3 2" xfId="32983"/>
    <cellStyle name="Percent 279 3 2 2 4" xfId="27904"/>
    <cellStyle name="Percent 279 3 2 3" xfId="15248"/>
    <cellStyle name="Percent 279 3 2 3 2" xfId="16818"/>
    <cellStyle name="Percent 279 3 2 3 2 2" xfId="23631"/>
    <cellStyle name="Percent 279 3 2 3 2 2 2" xfId="33667"/>
    <cellStyle name="Percent 279 3 2 3 2 3" xfId="29948"/>
    <cellStyle name="Percent 279 3 2 3 3" xfId="23097"/>
    <cellStyle name="Percent 279 3 2 3 3 2" xfId="33133"/>
    <cellStyle name="Percent 279 3 2 3 4" xfId="29309"/>
    <cellStyle name="Percent 279 3 2 4" xfId="16819"/>
    <cellStyle name="Percent 279 3 2 4 2" xfId="23632"/>
    <cellStyle name="Percent 279 3 2 4 2 2" xfId="33668"/>
    <cellStyle name="Percent 279 3 2 4 3" xfId="29949"/>
    <cellStyle name="Percent 279 3 2 5" xfId="18326"/>
    <cellStyle name="Percent 279 3 2 5 2" xfId="23775"/>
    <cellStyle name="Percent 279 3 2 5 2 2" xfId="33811"/>
    <cellStyle name="Percent 279 3 2 5 3" xfId="30454"/>
    <cellStyle name="Percent 279 3 2 6" xfId="13456"/>
    <cellStyle name="Percent 279 3 2 6 2" xfId="27697"/>
    <cellStyle name="Percent 279 3 2 7" xfId="22777"/>
    <cellStyle name="Percent 279 3 2 7 2" xfId="32813"/>
    <cellStyle name="Percent 279 3 2 8" xfId="26804"/>
    <cellStyle name="Percent 279 3 3" xfId="10781"/>
    <cellStyle name="Percent 279 3 3 2" xfId="13867"/>
    <cellStyle name="Percent 279 3 3 2 2" xfId="16820"/>
    <cellStyle name="Percent 279 3 3 2 2 2" xfId="23633"/>
    <cellStyle name="Percent 279 3 3 2 2 2 2" xfId="33669"/>
    <cellStyle name="Percent 279 3 3 2 2 3" xfId="29950"/>
    <cellStyle name="Percent 279 3 3 2 3" xfId="22971"/>
    <cellStyle name="Percent 279 3 3 2 3 2" xfId="33007"/>
    <cellStyle name="Percent 279 3 3 2 4" xfId="27928"/>
    <cellStyle name="Percent 279 3 3 3" xfId="15311"/>
    <cellStyle name="Percent 279 3 3 3 2" xfId="16821"/>
    <cellStyle name="Percent 279 3 3 3 2 2" xfId="23634"/>
    <cellStyle name="Percent 279 3 3 3 2 2 2" xfId="33670"/>
    <cellStyle name="Percent 279 3 3 3 2 3" xfId="29951"/>
    <cellStyle name="Percent 279 3 3 3 3" xfId="23121"/>
    <cellStyle name="Percent 279 3 3 3 3 2" xfId="33157"/>
    <cellStyle name="Percent 279 3 3 3 4" xfId="29372"/>
    <cellStyle name="Percent 279 3 3 4" xfId="16822"/>
    <cellStyle name="Percent 279 3 3 4 2" xfId="23635"/>
    <cellStyle name="Percent 279 3 3 4 2 2" xfId="33671"/>
    <cellStyle name="Percent 279 3 3 4 3" xfId="29952"/>
    <cellStyle name="Percent 279 3 3 5" xfId="13480"/>
    <cellStyle name="Percent 279 3 3 5 2" xfId="27721"/>
    <cellStyle name="Percent 279 3 3 6" xfId="22821"/>
    <cellStyle name="Percent 279 3 3 6 2" xfId="32857"/>
    <cellStyle name="Percent 279 3 3 7" xfId="26867"/>
    <cellStyle name="Percent 279 3 4" xfId="10810"/>
    <cellStyle name="Percent 279 3 4 2" xfId="13891"/>
    <cellStyle name="Percent 279 3 4 2 2" xfId="16823"/>
    <cellStyle name="Percent 279 3 4 2 2 2" xfId="23636"/>
    <cellStyle name="Percent 279 3 4 2 2 2 2" xfId="33672"/>
    <cellStyle name="Percent 279 3 4 2 2 3" xfId="29953"/>
    <cellStyle name="Percent 279 3 4 2 3" xfId="22995"/>
    <cellStyle name="Percent 279 3 4 2 3 2" xfId="33031"/>
    <cellStyle name="Percent 279 3 4 2 4" xfId="27952"/>
    <cellStyle name="Percent 279 3 4 3" xfId="15340"/>
    <cellStyle name="Percent 279 3 4 3 2" xfId="16824"/>
    <cellStyle name="Percent 279 3 4 3 2 2" xfId="23637"/>
    <cellStyle name="Percent 279 3 4 3 2 2 2" xfId="33673"/>
    <cellStyle name="Percent 279 3 4 3 2 3" xfId="29954"/>
    <cellStyle name="Percent 279 3 4 3 3" xfId="23145"/>
    <cellStyle name="Percent 279 3 4 3 3 2" xfId="33181"/>
    <cellStyle name="Percent 279 3 4 3 4" xfId="29401"/>
    <cellStyle name="Percent 279 3 4 4" xfId="16825"/>
    <cellStyle name="Percent 279 3 4 4 2" xfId="23638"/>
    <cellStyle name="Percent 279 3 4 4 2 2" xfId="33674"/>
    <cellStyle name="Percent 279 3 4 4 3" xfId="29955"/>
    <cellStyle name="Percent 279 3 4 5" xfId="13504"/>
    <cellStyle name="Percent 279 3 4 5 2" xfId="27745"/>
    <cellStyle name="Percent 279 3 4 6" xfId="22845"/>
    <cellStyle name="Percent 279 3 4 6 2" xfId="32881"/>
    <cellStyle name="Percent 279 3 4 7" xfId="26896"/>
    <cellStyle name="Percent 279 3 5" xfId="13819"/>
    <cellStyle name="Percent 279 3 5 2" xfId="16826"/>
    <cellStyle name="Percent 279 3 5 2 2" xfId="23639"/>
    <cellStyle name="Percent 279 3 5 2 2 2" xfId="33675"/>
    <cellStyle name="Percent 279 3 5 2 3" xfId="29956"/>
    <cellStyle name="Percent 279 3 5 3" xfId="22923"/>
    <cellStyle name="Percent 279 3 5 3 2" xfId="32959"/>
    <cellStyle name="Percent 279 3 5 4" xfId="27880"/>
    <cellStyle name="Percent 279 3 6" xfId="14604"/>
    <cellStyle name="Percent 279 3 6 2" xfId="16827"/>
    <cellStyle name="Percent 279 3 6 2 2" xfId="23640"/>
    <cellStyle name="Percent 279 3 6 2 2 2" xfId="33676"/>
    <cellStyle name="Percent 279 3 6 2 3" xfId="29957"/>
    <cellStyle name="Percent 279 3 6 3" xfId="23073"/>
    <cellStyle name="Percent 279 3 6 3 2" xfId="33109"/>
    <cellStyle name="Percent 279 3 6 4" xfId="28665"/>
    <cellStyle name="Percent 279 3 7" xfId="16828"/>
    <cellStyle name="Percent 279 3 7 2" xfId="23641"/>
    <cellStyle name="Percent 279 3 7 2 2" xfId="33677"/>
    <cellStyle name="Percent 279 3 7 3" xfId="29958"/>
    <cellStyle name="Percent 279 3 8" xfId="18296"/>
    <cellStyle name="Percent 279 3 8 2" xfId="23763"/>
    <cellStyle name="Percent 279 3 8 2 2" xfId="33799"/>
    <cellStyle name="Percent 279 3 8 3" xfId="30439"/>
    <cellStyle name="Percent 279 3 9" xfId="13432"/>
    <cellStyle name="Percent 279 3 9 2" xfId="24427"/>
    <cellStyle name="Percent 279 3 9 2 2" xfId="34463"/>
    <cellStyle name="Percent 279 3 9 3" xfId="27673"/>
    <cellStyle name="Percent 279 4" xfId="10658"/>
    <cellStyle name="Percent 279 4 10" xfId="22771"/>
    <cellStyle name="Percent 279 4 10 2" xfId="32807"/>
    <cellStyle name="Percent 279 4 11" xfId="26781"/>
    <cellStyle name="Percent 279 4 2" xfId="10726"/>
    <cellStyle name="Percent 279 4 2 2" xfId="13850"/>
    <cellStyle name="Percent 279 4 2 2 2" xfId="16829"/>
    <cellStyle name="Percent 279 4 2 2 2 2" xfId="23642"/>
    <cellStyle name="Percent 279 4 2 2 2 2 2" xfId="33678"/>
    <cellStyle name="Percent 279 4 2 2 2 3" xfId="29959"/>
    <cellStyle name="Percent 279 4 2 2 3" xfId="22954"/>
    <cellStyle name="Percent 279 4 2 2 3 2" xfId="32990"/>
    <cellStyle name="Percent 279 4 2 2 4" xfId="27911"/>
    <cellStyle name="Percent 279 4 2 3" xfId="15257"/>
    <cellStyle name="Percent 279 4 2 3 2" xfId="16830"/>
    <cellStyle name="Percent 279 4 2 3 2 2" xfId="23643"/>
    <cellStyle name="Percent 279 4 2 3 2 2 2" xfId="33679"/>
    <cellStyle name="Percent 279 4 2 3 2 3" xfId="29960"/>
    <cellStyle name="Percent 279 4 2 3 3" xfId="23104"/>
    <cellStyle name="Percent 279 4 2 3 3 2" xfId="33140"/>
    <cellStyle name="Percent 279 4 2 3 4" xfId="29318"/>
    <cellStyle name="Percent 279 4 2 4" xfId="16831"/>
    <cellStyle name="Percent 279 4 2 4 2" xfId="23644"/>
    <cellStyle name="Percent 279 4 2 4 2 2" xfId="33680"/>
    <cellStyle name="Percent 279 4 2 4 3" xfId="29961"/>
    <cellStyle name="Percent 279 4 2 5" xfId="13463"/>
    <cellStyle name="Percent 279 4 2 5 2" xfId="27704"/>
    <cellStyle name="Percent 279 4 2 6" xfId="22806"/>
    <cellStyle name="Percent 279 4 2 6 2" xfId="32842"/>
    <cellStyle name="Percent 279 4 2 7" xfId="26813"/>
    <cellStyle name="Percent 279 4 3" xfId="10789"/>
    <cellStyle name="Percent 279 4 3 2" xfId="13874"/>
    <cellStyle name="Percent 279 4 3 2 2" xfId="16832"/>
    <cellStyle name="Percent 279 4 3 2 2 2" xfId="23645"/>
    <cellStyle name="Percent 279 4 3 2 2 2 2" xfId="33681"/>
    <cellStyle name="Percent 279 4 3 2 2 3" xfId="29962"/>
    <cellStyle name="Percent 279 4 3 2 3" xfId="22978"/>
    <cellStyle name="Percent 279 4 3 2 3 2" xfId="33014"/>
    <cellStyle name="Percent 279 4 3 2 4" xfId="27935"/>
    <cellStyle name="Percent 279 4 3 3" xfId="15319"/>
    <cellStyle name="Percent 279 4 3 3 2" xfId="16833"/>
    <cellStyle name="Percent 279 4 3 3 2 2" xfId="23646"/>
    <cellStyle name="Percent 279 4 3 3 2 2 2" xfId="33682"/>
    <cellStyle name="Percent 279 4 3 3 2 3" xfId="29963"/>
    <cellStyle name="Percent 279 4 3 3 3" xfId="23128"/>
    <cellStyle name="Percent 279 4 3 3 3 2" xfId="33164"/>
    <cellStyle name="Percent 279 4 3 3 4" xfId="29380"/>
    <cellStyle name="Percent 279 4 3 4" xfId="16834"/>
    <cellStyle name="Percent 279 4 3 4 2" xfId="23647"/>
    <cellStyle name="Percent 279 4 3 4 2 2" xfId="33683"/>
    <cellStyle name="Percent 279 4 3 4 3" xfId="29964"/>
    <cellStyle name="Percent 279 4 3 5" xfId="13487"/>
    <cellStyle name="Percent 279 4 3 5 2" xfId="27728"/>
    <cellStyle name="Percent 279 4 3 6" xfId="22828"/>
    <cellStyle name="Percent 279 4 3 6 2" xfId="32864"/>
    <cellStyle name="Percent 279 4 3 7" xfId="26875"/>
    <cellStyle name="Percent 279 4 4" xfId="10817"/>
    <cellStyle name="Percent 279 4 4 2" xfId="13898"/>
    <cellStyle name="Percent 279 4 4 2 2" xfId="16835"/>
    <cellStyle name="Percent 279 4 4 2 2 2" xfId="23648"/>
    <cellStyle name="Percent 279 4 4 2 2 2 2" xfId="33684"/>
    <cellStyle name="Percent 279 4 4 2 2 3" xfId="29965"/>
    <cellStyle name="Percent 279 4 4 2 3" xfId="23002"/>
    <cellStyle name="Percent 279 4 4 2 3 2" xfId="33038"/>
    <cellStyle name="Percent 279 4 4 2 4" xfId="27959"/>
    <cellStyle name="Percent 279 4 4 3" xfId="15347"/>
    <cellStyle name="Percent 279 4 4 3 2" xfId="16836"/>
    <cellStyle name="Percent 279 4 4 3 2 2" xfId="23649"/>
    <cellStyle name="Percent 279 4 4 3 2 2 2" xfId="33685"/>
    <cellStyle name="Percent 279 4 4 3 2 3" xfId="29966"/>
    <cellStyle name="Percent 279 4 4 3 3" xfId="23152"/>
    <cellStyle name="Percent 279 4 4 3 3 2" xfId="33188"/>
    <cellStyle name="Percent 279 4 4 3 4" xfId="29408"/>
    <cellStyle name="Percent 279 4 4 4" xfId="16837"/>
    <cellStyle name="Percent 279 4 4 4 2" xfId="23650"/>
    <cellStyle name="Percent 279 4 4 4 2 2" xfId="33686"/>
    <cellStyle name="Percent 279 4 4 4 3" xfId="29967"/>
    <cellStyle name="Percent 279 4 4 5" xfId="13511"/>
    <cellStyle name="Percent 279 4 4 5 2" xfId="27752"/>
    <cellStyle name="Percent 279 4 4 6" xfId="22852"/>
    <cellStyle name="Percent 279 4 4 6 2" xfId="32888"/>
    <cellStyle name="Percent 279 4 4 7" xfId="26903"/>
    <cellStyle name="Percent 279 4 5" xfId="13826"/>
    <cellStyle name="Percent 279 4 5 2" xfId="16838"/>
    <cellStyle name="Percent 279 4 5 2 2" xfId="23651"/>
    <cellStyle name="Percent 279 4 5 2 2 2" xfId="33687"/>
    <cellStyle name="Percent 279 4 5 2 3" xfId="29968"/>
    <cellStyle name="Percent 279 4 5 3" xfId="22930"/>
    <cellStyle name="Percent 279 4 5 3 2" xfId="32966"/>
    <cellStyle name="Percent 279 4 5 4" xfId="27887"/>
    <cellStyle name="Percent 279 4 6" xfId="15225"/>
    <cellStyle name="Percent 279 4 6 2" xfId="16839"/>
    <cellStyle name="Percent 279 4 6 2 2" xfId="23652"/>
    <cellStyle name="Percent 279 4 6 2 2 2" xfId="33688"/>
    <cellStyle name="Percent 279 4 6 2 3" xfId="29969"/>
    <cellStyle name="Percent 279 4 6 3" xfId="23080"/>
    <cellStyle name="Percent 279 4 6 3 2" xfId="33116"/>
    <cellStyle name="Percent 279 4 6 4" xfId="29286"/>
    <cellStyle name="Percent 279 4 7" xfId="16840"/>
    <cellStyle name="Percent 279 4 7 2" xfId="23653"/>
    <cellStyle name="Percent 279 4 7 2 2" xfId="33689"/>
    <cellStyle name="Percent 279 4 7 3" xfId="29970"/>
    <cellStyle name="Percent 279 4 8" xfId="18320"/>
    <cellStyle name="Percent 279 4 8 2" xfId="23769"/>
    <cellStyle name="Percent 279 4 8 2 2" xfId="33805"/>
    <cellStyle name="Percent 279 4 8 3" xfId="30448"/>
    <cellStyle name="Percent 279 4 9" xfId="13439"/>
    <cellStyle name="Percent 279 4 9 2" xfId="27680"/>
    <cellStyle name="Percent 279 5" xfId="10659"/>
    <cellStyle name="Percent 279 5 10" xfId="26782"/>
    <cellStyle name="Percent 279 5 2" xfId="10727"/>
    <cellStyle name="Percent 279 5 2 2" xfId="13851"/>
    <cellStyle name="Percent 279 5 2 2 2" xfId="16841"/>
    <cellStyle name="Percent 279 5 2 2 2 2" xfId="23654"/>
    <cellStyle name="Percent 279 5 2 2 2 2 2" xfId="33690"/>
    <cellStyle name="Percent 279 5 2 2 2 3" xfId="29971"/>
    <cellStyle name="Percent 279 5 2 2 3" xfId="22955"/>
    <cellStyle name="Percent 279 5 2 2 3 2" xfId="32991"/>
    <cellStyle name="Percent 279 5 2 2 4" xfId="27912"/>
    <cellStyle name="Percent 279 5 2 3" xfId="15258"/>
    <cellStyle name="Percent 279 5 2 3 2" xfId="16842"/>
    <cellStyle name="Percent 279 5 2 3 2 2" xfId="23655"/>
    <cellStyle name="Percent 279 5 2 3 2 2 2" xfId="33691"/>
    <cellStyle name="Percent 279 5 2 3 2 3" xfId="29972"/>
    <cellStyle name="Percent 279 5 2 3 3" xfId="23105"/>
    <cellStyle name="Percent 279 5 2 3 3 2" xfId="33141"/>
    <cellStyle name="Percent 279 5 2 3 4" xfId="29319"/>
    <cellStyle name="Percent 279 5 2 4" xfId="16843"/>
    <cellStyle name="Percent 279 5 2 4 2" xfId="23656"/>
    <cellStyle name="Percent 279 5 2 4 2 2" xfId="33692"/>
    <cellStyle name="Percent 279 5 2 4 3" xfId="29973"/>
    <cellStyle name="Percent 279 5 2 5" xfId="13464"/>
    <cellStyle name="Percent 279 5 2 5 2" xfId="27705"/>
    <cellStyle name="Percent 279 5 2 6" xfId="22807"/>
    <cellStyle name="Percent 279 5 2 6 2" xfId="32843"/>
    <cellStyle name="Percent 279 5 2 7" xfId="26814"/>
    <cellStyle name="Percent 279 5 3" xfId="10790"/>
    <cellStyle name="Percent 279 5 3 2" xfId="13875"/>
    <cellStyle name="Percent 279 5 3 2 2" xfId="16844"/>
    <cellStyle name="Percent 279 5 3 2 2 2" xfId="23657"/>
    <cellStyle name="Percent 279 5 3 2 2 2 2" xfId="33693"/>
    <cellStyle name="Percent 279 5 3 2 2 3" xfId="29974"/>
    <cellStyle name="Percent 279 5 3 2 3" xfId="22979"/>
    <cellStyle name="Percent 279 5 3 2 3 2" xfId="33015"/>
    <cellStyle name="Percent 279 5 3 2 4" xfId="27936"/>
    <cellStyle name="Percent 279 5 3 3" xfId="15320"/>
    <cellStyle name="Percent 279 5 3 3 2" xfId="16845"/>
    <cellStyle name="Percent 279 5 3 3 2 2" xfId="23658"/>
    <cellStyle name="Percent 279 5 3 3 2 2 2" xfId="33694"/>
    <cellStyle name="Percent 279 5 3 3 2 3" xfId="29975"/>
    <cellStyle name="Percent 279 5 3 3 3" xfId="23129"/>
    <cellStyle name="Percent 279 5 3 3 3 2" xfId="33165"/>
    <cellStyle name="Percent 279 5 3 3 4" xfId="29381"/>
    <cellStyle name="Percent 279 5 3 4" xfId="16846"/>
    <cellStyle name="Percent 279 5 3 4 2" xfId="23659"/>
    <cellStyle name="Percent 279 5 3 4 2 2" xfId="33695"/>
    <cellStyle name="Percent 279 5 3 4 3" xfId="29976"/>
    <cellStyle name="Percent 279 5 3 5" xfId="13488"/>
    <cellStyle name="Percent 279 5 3 5 2" xfId="27729"/>
    <cellStyle name="Percent 279 5 3 6" xfId="22829"/>
    <cellStyle name="Percent 279 5 3 6 2" xfId="32865"/>
    <cellStyle name="Percent 279 5 3 7" xfId="26876"/>
    <cellStyle name="Percent 279 5 4" xfId="10818"/>
    <cellStyle name="Percent 279 5 4 2" xfId="13899"/>
    <cellStyle name="Percent 279 5 4 2 2" xfId="16847"/>
    <cellStyle name="Percent 279 5 4 2 2 2" xfId="23660"/>
    <cellStyle name="Percent 279 5 4 2 2 2 2" xfId="33696"/>
    <cellStyle name="Percent 279 5 4 2 2 3" xfId="29977"/>
    <cellStyle name="Percent 279 5 4 2 3" xfId="23003"/>
    <cellStyle name="Percent 279 5 4 2 3 2" xfId="33039"/>
    <cellStyle name="Percent 279 5 4 2 4" xfId="27960"/>
    <cellStyle name="Percent 279 5 4 3" xfId="15348"/>
    <cellStyle name="Percent 279 5 4 3 2" xfId="16848"/>
    <cellStyle name="Percent 279 5 4 3 2 2" xfId="23661"/>
    <cellStyle name="Percent 279 5 4 3 2 2 2" xfId="33697"/>
    <cellStyle name="Percent 279 5 4 3 2 3" xfId="29978"/>
    <cellStyle name="Percent 279 5 4 3 3" xfId="23153"/>
    <cellStyle name="Percent 279 5 4 3 3 2" xfId="33189"/>
    <cellStyle name="Percent 279 5 4 3 4" xfId="29409"/>
    <cellStyle name="Percent 279 5 4 4" xfId="16849"/>
    <cellStyle name="Percent 279 5 4 4 2" xfId="23662"/>
    <cellStyle name="Percent 279 5 4 4 2 2" xfId="33698"/>
    <cellStyle name="Percent 279 5 4 4 3" xfId="29979"/>
    <cellStyle name="Percent 279 5 4 5" xfId="13512"/>
    <cellStyle name="Percent 279 5 4 5 2" xfId="27753"/>
    <cellStyle name="Percent 279 5 4 6" xfId="22853"/>
    <cellStyle name="Percent 279 5 4 6 2" xfId="32889"/>
    <cellStyle name="Percent 279 5 4 7" xfId="26904"/>
    <cellStyle name="Percent 279 5 5" xfId="13827"/>
    <cellStyle name="Percent 279 5 5 2" xfId="16850"/>
    <cellStyle name="Percent 279 5 5 2 2" xfId="23663"/>
    <cellStyle name="Percent 279 5 5 2 2 2" xfId="33699"/>
    <cellStyle name="Percent 279 5 5 2 3" xfId="29980"/>
    <cellStyle name="Percent 279 5 5 3" xfId="22931"/>
    <cellStyle name="Percent 279 5 5 3 2" xfId="32967"/>
    <cellStyle name="Percent 279 5 5 4" xfId="27888"/>
    <cellStyle name="Percent 279 5 6" xfId="15226"/>
    <cellStyle name="Percent 279 5 6 2" xfId="16851"/>
    <cellStyle name="Percent 279 5 6 2 2" xfId="23664"/>
    <cellStyle name="Percent 279 5 6 2 2 2" xfId="33700"/>
    <cellStyle name="Percent 279 5 6 2 3" xfId="29981"/>
    <cellStyle name="Percent 279 5 6 3" xfId="23081"/>
    <cellStyle name="Percent 279 5 6 3 2" xfId="33117"/>
    <cellStyle name="Percent 279 5 6 4" xfId="29287"/>
    <cellStyle name="Percent 279 5 7" xfId="16852"/>
    <cellStyle name="Percent 279 5 7 2" xfId="23665"/>
    <cellStyle name="Percent 279 5 7 2 2" xfId="33701"/>
    <cellStyle name="Percent 279 5 7 3" xfId="29982"/>
    <cellStyle name="Percent 279 5 8" xfId="13440"/>
    <cellStyle name="Percent 279 5 8 2" xfId="27681"/>
    <cellStyle name="Percent 279 5 9" xfId="22793"/>
    <cellStyle name="Percent 279 5 9 2" xfId="32829"/>
    <cellStyle name="Percent 279 6" xfId="10666"/>
    <cellStyle name="Percent 279 6 10" xfId="26789"/>
    <cellStyle name="Percent 279 6 2" xfId="10734"/>
    <cellStyle name="Percent 279 6 2 2" xfId="13858"/>
    <cellStyle name="Percent 279 6 2 2 2" xfId="16853"/>
    <cellStyle name="Percent 279 6 2 2 2 2" xfId="23666"/>
    <cellStyle name="Percent 279 6 2 2 2 2 2" xfId="33702"/>
    <cellStyle name="Percent 279 6 2 2 2 3" xfId="29983"/>
    <cellStyle name="Percent 279 6 2 2 3" xfId="22962"/>
    <cellStyle name="Percent 279 6 2 2 3 2" xfId="32998"/>
    <cellStyle name="Percent 279 6 2 2 4" xfId="27919"/>
    <cellStyle name="Percent 279 6 2 3" xfId="15265"/>
    <cellStyle name="Percent 279 6 2 3 2" xfId="16854"/>
    <cellStyle name="Percent 279 6 2 3 2 2" xfId="23667"/>
    <cellStyle name="Percent 279 6 2 3 2 2 2" xfId="33703"/>
    <cellStyle name="Percent 279 6 2 3 2 3" xfId="29984"/>
    <cellStyle name="Percent 279 6 2 3 3" xfId="23112"/>
    <cellStyle name="Percent 279 6 2 3 3 2" xfId="33148"/>
    <cellStyle name="Percent 279 6 2 3 4" xfId="29326"/>
    <cellStyle name="Percent 279 6 2 4" xfId="16855"/>
    <cellStyle name="Percent 279 6 2 4 2" xfId="23668"/>
    <cellStyle name="Percent 279 6 2 4 2 2" xfId="33704"/>
    <cellStyle name="Percent 279 6 2 4 3" xfId="29985"/>
    <cellStyle name="Percent 279 6 2 5" xfId="13471"/>
    <cellStyle name="Percent 279 6 2 5 2" xfId="27712"/>
    <cellStyle name="Percent 279 6 2 6" xfId="22812"/>
    <cellStyle name="Percent 279 6 2 6 2" xfId="32848"/>
    <cellStyle name="Percent 279 6 2 7" xfId="26821"/>
    <cellStyle name="Percent 279 6 3" xfId="10797"/>
    <cellStyle name="Percent 279 6 3 2" xfId="13882"/>
    <cellStyle name="Percent 279 6 3 2 2" xfId="16856"/>
    <cellStyle name="Percent 279 6 3 2 2 2" xfId="23669"/>
    <cellStyle name="Percent 279 6 3 2 2 2 2" xfId="33705"/>
    <cellStyle name="Percent 279 6 3 2 2 3" xfId="29986"/>
    <cellStyle name="Percent 279 6 3 2 3" xfId="22986"/>
    <cellStyle name="Percent 279 6 3 2 3 2" xfId="33022"/>
    <cellStyle name="Percent 279 6 3 2 4" xfId="27943"/>
    <cellStyle name="Percent 279 6 3 3" xfId="15327"/>
    <cellStyle name="Percent 279 6 3 3 2" xfId="16857"/>
    <cellStyle name="Percent 279 6 3 3 2 2" xfId="23670"/>
    <cellStyle name="Percent 279 6 3 3 2 2 2" xfId="33706"/>
    <cellStyle name="Percent 279 6 3 3 2 3" xfId="29987"/>
    <cellStyle name="Percent 279 6 3 3 3" xfId="23136"/>
    <cellStyle name="Percent 279 6 3 3 3 2" xfId="33172"/>
    <cellStyle name="Percent 279 6 3 3 4" xfId="29388"/>
    <cellStyle name="Percent 279 6 3 4" xfId="16858"/>
    <cellStyle name="Percent 279 6 3 4 2" xfId="23671"/>
    <cellStyle name="Percent 279 6 3 4 2 2" xfId="33707"/>
    <cellStyle name="Percent 279 6 3 4 3" xfId="29988"/>
    <cellStyle name="Percent 279 6 3 5" xfId="13495"/>
    <cellStyle name="Percent 279 6 3 5 2" xfId="27736"/>
    <cellStyle name="Percent 279 6 3 6" xfId="22836"/>
    <cellStyle name="Percent 279 6 3 6 2" xfId="32872"/>
    <cellStyle name="Percent 279 6 3 7" xfId="26883"/>
    <cellStyle name="Percent 279 6 4" xfId="10825"/>
    <cellStyle name="Percent 279 6 4 2" xfId="13906"/>
    <cellStyle name="Percent 279 6 4 2 2" xfId="16859"/>
    <cellStyle name="Percent 279 6 4 2 2 2" xfId="23672"/>
    <cellStyle name="Percent 279 6 4 2 2 2 2" xfId="33708"/>
    <cellStyle name="Percent 279 6 4 2 2 3" xfId="29989"/>
    <cellStyle name="Percent 279 6 4 2 3" xfId="23010"/>
    <cellStyle name="Percent 279 6 4 2 3 2" xfId="33046"/>
    <cellStyle name="Percent 279 6 4 2 4" xfId="27967"/>
    <cellStyle name="Percent 279 6 4 3" xfId="15355"/>
    <cellStyle name="Percent 279 6 4 3 2" xfId="16860"/>
    <cellStyle name="Percent 279 6 4 3 2 2" xfId="23673"/>
    <cellStyle name="Percent 279 6 4 3 2 2 2" xfId="33709"/>
    <cellStyle name="Percent 279 6 4 3 2 3" xfId="29990"/>
    <cellStyle name="Percent 279 6 4 3 3" xfId="23160"/>
    <cellStyle name="Percent 279 6 4 3 3 2" xfId="33196"/>
    <cellStyle name="Percent 279 6 4 3 4" xfId="29416"/>
    <cellStyle name="Percent 279 6 4 4" xfId="16861"/>
    <cellStyle name="Percent 279 6 4 4 2" xfId="23674"/>
    <cellStyle name="Percent 279 6 4 4 2 2" xfId="33710"/>
    <cellStyle name="Percent 279 6 4 4 3" xfId="29991"/>
    <cellStyle name="Percent 279 6 4 5" xfId="13519"/>
    <cellStyle name="Percent 279 6 4 5 2" xfId="27760"/>
    <cellStyle name="Percent 279 6 4 6" xfId="22860"/>
    <cellStyle name="Percent 279 6 4 6 2" xfId="32896"/>
    <cellStyle name="Percent 279 6 4 7" xfId="26911"/>
    <cellStyle name="Percent 279 6 5" xfId="13834"/>
    <cellStyle name="Percent 279 6 5 2" xfId="16862"/>
    <cellStyle name="Percent 279 6 5 2 2" xfId="23675"/>
    <cellStyle name="Percent 279 6 5 2 2 2" xfId="33711"/>
    <cellStyle name="Percent 279 6 5 2 3" xfId="29992"/>
    <cellStyle name="Percent 279 6 5 3" xfId="22938"/>
    <cellStyle name="Percent 279 6 5 3 2" xfId="32974"/>
    <cellStyle name="Percent 279 6 5 4" xfId="27895"/>
    <cellStyle name="Percent 279 6 6" xfId="15233"/>
    <cellStyle name="Percent 279 6 6 2" xfId="16863"/>
    <cellStyle name="Percent 279 6 6 2 2" xfId="23676"/>
    <cellStyle name="Percent 279 6 6 2 2 2" xfId="33712"/>
    <cellStyle name="Percent 279 6 6 2 3" xfId="29993"/>
    <cellStyle name="Percent 279 6 6 3" xfId="23088"/>
    <cellStyle name="Percent 279 6 6 3 2" xfId="33124"/>
    <cellStyle name="Percent 279 6 6 4" xfId="29294"/>
    <cellStyle name="Percent 279 6 7" xfId="16864"/>
    <cellStyle name="Percent 279 6 7 2" xfId="23677"/>
    <cellStyle name="Percent 279 6 7 2 2" xfId="33713"/>
    <cellStyle name="Percent 279 6 7 3" xfId="29994"/>
    <cellStyle name="Percent 279 6 8" xfId="13447"/>
    <cellStyle name="Percent 279 6 8 2" xfId="27688"/>
    <cellStyle name="Percent 279 6 9" xfId="22796"/>
    <cellStyle name="Percent 279 6 9 2" xfId="32832"/>
    <cellStyle name="Percent 279 7" xfId="9615"/>
    <cellStyle name="Percent 279 7 2" xfId="13817"/>
    <cellStyle name="Percent 279 7 2 2" xfId="16865"/>
    <cellStyle name="Percent 279 7 2 2 2" xfId="23678"/>
    <cellStyle name="Percent 279 7 2 2 2 2" xfId="33714"/>
    <cellStyle name="Percent 279 7 2 2 3" xfId="29995"/>
    <cellStyle name="Percent 279 7 2 3" xfId="22921"/>
    <cellStyle name="Percent 279 7 2 3 2" xfId="32957"/>
    <cellStyle name="Percent 279 7 2 4" xfId="27878"/>
    <cellStyle name="Percent 279 7 3" xfId="14219"/>
    <cellStyle name="Percent 279 7 3 2" xfId="16866"/>
    <cellStyle name="Percent 279 7 3 2 2" xfId="23679"/>
    <cellStyle name="Percent 279 7 3 2 2 2" xfId="33715"/>
    <cellStyle name="Percent 279 7 3 2 3" xfId="29996"/>
    <cellStyle name="Percent 279 7 3 3" xfId="23071"/>
    <cellStyle name="Percent 279 7 3 3 2" xfId="33107"/>
    <cellStyle name="Percent 279 7 3 4" xfId="28280"/>
    <cellStyle name="Percent 279 7 4" xfId="16867"/>
    <cellStyle name="Percent 279 7 4 2" xfId="23680"/>
    <cellStyle name="Percent 279 7 4 2 2" xfId="33716"/>
    <cellStyle name="Percent 279 7 4 3" xfId="29997"/>
    <cellStyle name="Percent 279 7 5" xfId="13430"/>
    <cellStyle name="Percent 279 7 5 2" xfId="27671"/>
    <cellStyle name="Percent 279 7 6" xfId="22789"/>
    <cellStyle name="Percent 279 7 6 2" xfId="32825"/>
    <cellStyle name="Percent 279 7 7" xfId="25775"/>
    <cellStyle name="Percent 279 8" xfId="10703"/>
    <cellStyle name="Percent 279 8 2" xfId="13841"/>
    <cellStyle name="Percent 279 8 2 2" xfId="16868"/>
    <cellStyle name="Percent 279 8 2 2 2" xfId="23681"/>
    <cellStyle name="Percent 279 8 2 2 2 2" xfId="33717"/>
    <cellStyle name="Percent 279 8 2 2 3" xfId="29998"/>
    <cellStyle name="Percent 279 8 2 3" xfId="22945"/>
    <cellStyle name="Percent 279 8 2 3 2" xfId="32981"/>
    <cellStyle name="Percent 279 8 2 4" xfId="27902"/>
    <cellStyle name="Percent 279 8 3" xfId="15246"/>
    <cellStyle name="Percent 279 8 3 2" xfId="16869"/>
    <cellStyle name="Percent 279 8 3 2 2" xfId="23682"/>
    <cellStyle name="Percent 279 8 3 2 2 2" xfId="33718"/>
    <cellStyle name="Percent 279 8 3 2 3" xfId="29999"/>
    <cellStyle name="Percent 279 8 3 3" xfId="23095"/>
    <cellStyle name="Percent 279 8 3 3 2" xfId="33131"/>
    <cellStyle name="Percent 279 8 3 4" xfId="29307"/>
    <cellStyle name="Percent 279 8 4" xfId="16870"/>
    <cellStyle name="Percent 279 8 4 2" xfId="23683"/>
    <cellStyle name="Percent 279 8 4 2 2" xfId="33719"/>
    <cellStyle name="Percent 279 8 4 3" xfId="30000"/>
    <cellStyle name="Percent 279 8 5" xfId="13454"/>
    <cellStyle name="Percent 279 8 5 2" xfId="27695"/>
    <cellStyle name="Percent 279 8 6" xfId="22801"/>
    <cellStyle name="Percent 279 8 6 2" xfId="32837"/>
    <cellStyle name="Percent 279 8 7" xfId="26802"/>
    <cellStyle name="Percent 279 9" xfId="10770"/>
    <cellStyle name="Percent 279 9 2" xfId="13865"/>
    <cellStyle name="Percent 279 9 2 2" xfId="16871"/>
    <cellStyle name="Percent 279 9 2 2 2" xfId="23684"/>
    <cellStyle name="Percent 279 9 2 2 2 2" xfId="33720"/>
    <cellStyle name="Percent 279 9 2 2 3" xfId="30001"/>
    <cellStyle name="Percent 279 9 2 3" xfId="22969"/>
    <cellStyle name="Percent 279 9 2 3 2" xfId="33005"/>
    <cellStyle name="Percent 279 9 2 4" xfId="27926"/>
    <cellStyle name="Percent 279 9 3" xfId="15300"/>
    <cellStyle name="Percent 279 9 3 2" xfId="16872"/>
    <cellStyle name="Percent 279 9 3 2 2" xfId="23685"/>
    <cellStyle name="Percent 279 9 3 2 2 2" xfId="33721"/>
    <cellStyle name="Percent 279 9 3 2 3" xfId="30002"/>
    <cellStyle name="Percent 279 9 3 3" xfId="23119"/>
    <cellStyle name="Percent 279 9 3 3 2" xfId="33155"/>
    <cellStyle name="Percent 279 9 3 4" xfId="29361"/>
    <cellStyle name="Percent 279 9 4" xfId="16873"/>
    <cellStyle name="Percent 279 9 4 2" xfId="23686"/>
    <cellStyle name="Percent 279 9 4 2 2" xfId="33722"/>
    <cellStyle name="Percent 279 9 4 3" xfId="30003"/>
    <cellStyle name="Percent 279 9 5" xfId="13478"/>
    <cellStyle name="Percent 279 9 5 2" xfId="27719"/>
    <cellStyle name="Percent 279 9 6" xfId="22819"/>
    <cellStyle name="Percent 279 9 6 2" xfId="32855"/>
    <cellStyle name="Percent 279 9 7" xfId="26856"/>
    <cellStyle name="Percent 28" xfId="9145"/>
    <cellStyle name="Percent 280" xfId="9146"/>
    <cellStyle name="Percent 280 10" xfId="13770"/>
    <cellStyle name="Percent 280 10 2" xfId="13953"/>
    <cellStyle name="Percent 280 10 2 2" xfId="16874"/>
    <cellStyle name="Percent 280 10 2 2 2" xfId="23687"/>
    <cellStyle name="Percent 280 10 2 2 2 2" xfId="33723"/>
    <cellStyle name="Percent 280 10 2 2 3" xfId="30004"/>
    <cellStyle name="Percent 280 10 2 3" xfId="23057"/>
    <cellStyle name="Percent 280 10 2 3 2" xfId="33093"/>
    <cellStyle name="Percent 280 10 2 4" xfId="28014"/>
    <cellStyle name="Percent 280 10 3" xfId="15402"/>
    <cellStyle name="Percent 280 10 3 2" xfId="16875"/>
    <cellStyle name="Percent 280 10 3 2 2" xfId="23688"/>
    <cellStyle name="Percent 280 10 3 2 2 2" xfId="33724"/>
    <cellStyle name="Percent 280 10 3 2 3" xfId="30005"/>
    <cellStyle name="Percent 280 10 3 3" xfId="23207"/>
    <cellStyle name="Percent 280 10 3 3 2" xfId="33243"/>
    <cellStyle name="Percent 280 10 3 4" xfId="29463"/>
    <cellStyle name="Percent 280 10 4" xfId="16876"/>
    <cellStyle name="Percent 280 10 4 2" xfId="23689"/>
    <cellStyle name="Percent 280 10 4 2 2" xfId="33725"/>
    <cellStyle name="Percent 280 10 4 3" xfId="30006"/>
    <cellStyle name="Percent 280 10 5" xfId="22907"/>
    <cellStyle name="Percent 280 10 5 2" xfId="32943"/>
    <cellStyle name="Percent 280 10 6" xfId="27864"/>
    <cellStyle name="Percent 280 11" xfId="13811"/>
    <cellStyle name="Percent 280 11 2" xfId="16877"/>
    <cellStyle name="Percent 280 11 2 2" xfId="23690"/>
    <cellStyle name="Percent 280 11 2 2 2" xfId="33726"/>
    <cellStyle name="Percent 280 11 2 3" xfId="30007"/>
    <cellStyle name="Percent 280 11 3" xfId="22915"/>
    <cellStyle name="Percent 280 11 3 2" xfId="32951"/>
    <cellStyle name="Percent 280 11 4" xfId="27872"/>
    <cellStyle name="Percent 280 12" xfId="13961"/>
    <cellStyle name="Percent 280 12 2" xfId="16878"/>
    <cellStyle name="Percent 280 12 2 2" xfId="23691"/>
    <cellStyle name="Percent 280 12 2 2 2" xfId="33727"/>
    <cellStyle name="Percent 280 12 2 3" xfId="30008"/>
    <cellStyle name="Percent 280 12 3" xfId="23065"/>
    <cellStyle name="Percent 280 12 3 2" xfId="33101"/>
    <cellStyle name="Percent 280 12 4" xfId="28022"/>
    <cellStyle name="Percent 280 13" xfId="15409"/>
    <cellStyle name="Percent 280 13 2" xfId="16879"/>
    <cellStyle name="Percent 280 13 2 2" xfId="23692"/>
    <cellStyle name="Percent 280 13 2 2 2" xfId="33728"/>
    <cellStyle name="Percent 280 13 2 3" xfId="30009"/>
    <cellStyle name="Percent 280 13 3" xfId="23214"/>
    <cellStyle name="Percent 280 13 3 2" xfId="33250"/>
    <cellStyle name="Percent 280 13 4" xfId="29470"/>
    <cellStyle name="Percent 280 14" xfId="15417"/>
    <cellStyle name="Percent 280 14 2" xfId="16880"/>
    <cellStyle name="Percent 280 14 2 2" xfId="23693"/>
    <cellStyle name="Percent 280 14 2 2 2" xfId="33729"/>
    <cellStyle name="Percent 280 14 2 3" xfId="30010"/>
    <cellStyle name="Percent 280 14 3" xfId="23222"/>
    <cellStyle name="Percent 280 14 3 2" xfId="33258"/>
    <cellStyle name="Percent 280 14 4" xfId="29478"/>
    <cellStyle name="Percent 280 15" xfId="15422"/>
    <cellStyle name="Percent 280 15 2" xfId="16881"/>
    <cellStyle name="Percent 280 15 2 2" xfId="23694"/>
    <cellStyle name="Percent 280 15 2 2 2" xfId="33730"/>
    <cellStyle name="Percent 280 15 2 3" xfId="30011"/>
    <cellStyle name="Percent 280 15 3" xfId="23227"/>
    <cellStyle name="Percent 280 15 3 2" xfId="33263"/>
    <cellStyle name="Percent 280 15 4" xfId="29483"/>
    <cellStyle name="Percent 280 16" xfId="15442"/>
    <cellStyle name="Percent 280 16 2" xfId="16882"/>
    <cellStyle name="Percent 280 16 2 2" xfId="23695"/>
    <cellStyle name="Percent 280 16 2 2 2" xfId="33731"/>
    <cellStyle name="Percent 280 16 2 3" xfId="30012"/>
    <cellStyle name="Percent 280 16 3" xfId="23232"/>
    <cellStyle name="Percent 280 16 3 2" xfId="33268"/>
    <cellStyle name="Percent 280 16 4" xfId="29503"/>
    <cellStyle name="Percent 280 17" xfId="15449"/>
    <cellStyle name="Percent 280 17 2" xfId="16883"/>
    <cellStyle name="Percent 280 17 2 2" xfId="23696"/>
    <cellStyle name="Percent 280 17 2 2 2" xfId="33732"/>
    <cellStyle name="Percent 280 17 2 3" xfId="30013"/>
    <cellStyle name="Percent 280 17 3" xfId="23235"/>
    <cellStyle name="Percent 280 17 3 2" xfId="33271"/>
    <cellStyle name="Percent 280 17 4" xfId="29510"/>
    <cellStyle name="Percent 280 18" xfId="15465"/>
    <cellStyle name="Percent 280 18 2" xfId="16884"/>
    <cellStyle name="Percent 280 18 2 2" xfId="23697"/>
    <cellStyle name="Percent 280 18 2 2 2" xfId="33733"/>
    <cellStyle name="Percent 280 18 2 3" xfId="30014"/>
    <cellStyle name="Percent 280 18 3" xfId="23244"/>
    <cellStyle name="Percent 280 18 3 2" xfId="33280"/>
    <cellStyle name="Percent 280 18 4" xfId="29526"/>
    <cellStyle name="Percent 280 19" xfId="16885"/>
    <cellStyle name="Percent 280 19 2" xfId="23698"/>
    <cellStyle name="Percent 280 19 2 2" xfId="33734"/>
    <cellStyle name="Percent 280 19 3" xfId="30015"/>
    <cellStyle name="Percent 280 2" xfId="10111"/>
    <cellStyle name="Percent 280 2 10" xfId="22210"/>
    <cellStyle name="Percent 280 2 10 2" xfId="32247"/>
    <cellStyle name="Percent 280 2 11" xfId="26235"/>
    <cellStyle name="Percent 280 2 2" xfId="10715"/>
    <cellStyle name="Percent 280 2 2 2" xfId="13845"/>
    <cellStyle name="Percent 280 2 2 2 2" xfId="16886"/>
    <cellStyle name="Percent 280 2 2 2 2 2" xfId="23699"/>
    <cellStyle name="Percent 280 2 2 2 2 2 2" xfId="33735"/>
    <cellStyle name="Percent 280 2 2 2 2 3" xfId="30016"/>
    <cellStyle name="Percent 280 2 2 2 3" xfId="22949"/>
    <cellStyle name="Percent 280 2 2 2 3 2" xfId="32985"/>
    <cellStyle name="Percent 280 2 2 2 4" xfId="27906"/>
    <cellStyle name="Percent 280 2 2 3" xfId="15250"/>
    <cellStyle name="Percent 280 2 2 3 2" xfId="16887"/>
    <cellStyle name="Percent 280 2 2 3 2 2" xfId="23700"/>
    <cellStyle name="Percent 280 2 2 3 2 2 2" xfId="33736"/>
    <cellStyle name="Percent 280 2 2 3 2 3" xfId="30017"/>
    <cellStyle name="Percent 280 2 2 3 3" xfId="23099"/>
    <cellStyle name="Percent 280 2 2 3 3 2" xfId="33135"/>
    <cellStyle name="Percent 280 2 2 3 4" xfId="29311"/>
    <cellStyle name="Percent 280 2 2 4" xfId="16888"/>
    <cellStyle name="Percent 280 2 2 4 2" xfId="23701"/>
    <cellStyle name="Percent 280 2 2 4 2 2" xfId="33737"/>
    <cellStyle name="Percent 280 2 2 4 3" xfId="30018"/>
    <cellStyle name="Percent 280 2 2 5" xfId="18327"/>
    <cellStyle name="Percent 280 2 2 5 2" xfId="23776"/>
    <cellStyle name="Percent 280 2 2 5 2 2" xfId="33812"/>
    <cellStyle name="Percent 280 2 2 5 3" xfId="30455"/>
    <cellStyle name="Percent 280 2 2 6" xfId="13458"/>
    <cellStyle name="Percent 280 2 2 6 2" xfId="27699"/>
    <cellStyle name="Percent 280 2 2 7" xfId="22778"/>
    <cellStyle name="Percent 280 2 2 7 2" xfId="32814"/>
    <cellStyle name="Percent 280 2 2 8" xfId="26806"/>
    <cellStyle name="Percent 280 2 3" xfId="10783"/>
    <cellStyle name="Percent 280 2 3 2" xfId="13869"/>
    <cellStyle name="Percent 280 2 3 2 2" xfId="16889"/>
    <cellStyle name="Percent 280 2 3 2 2 2" xfId="23702"/>
    <cellStyle name="Percent 280 2 3 2 2 2 2" xfId="33738"/>
    <cellStyle name="Percent 280 2 3 2 2 3" xfId="30019"/>
    <cellStyle name="Percent 280 2 3 2 3" xfId="22973"/>
    <cellStyle name="Percent 280 2 3 2 3 2" xfId="33009"/>
    <cellStyle name="Percent 280 2 3 2 4" xfId="27930"/>
    <cellStyle name="Percent 280 2 3 3" xfId="15313"/>
    <cellStyle name="Percent 280 2 3 3 2" xfId="16890"/>
    <cellStyle name="Percent 280 2 3 3 2 2" xfId="23703"/>
    <cellStyle name="Percent 280 2 3 3 2 2 2" xfId="33739"/>
    <cellStyle name="Percent 280 2 3 3 2 3" xfId="30020"/>
    <cellStyle name="Percent 280 2 3 3 3" xfId="23123"/>
    <cellStyle name="Percent 280 2 3 3 3 2" xfId="33159"/>
    <cellStyle name="Percent 280 2 3 3 4" xfId="29374"/>
    <cellStyle name="Percent 280 2 3 4" xfId="16891"/>
    <cellStyle name="Percent 280 2 3 4 2" xfId="23704"/>
    <cellStyle name="Percent 280 2 3 4 2 2" xfId="33740"/>
    <cellStyle name="Percent 280 2 3 4 3" xfId="30021"/>
    <cellStyle name="Percent 280 2 3 5" xfId="13482"/>
    <cellStyle name="Percent 280 2 3 5 2" xfId="27723"/>
    <cellStyle name="Percent 280 2 3 6" xfId="22823"/>
    <cellStyle name="Percent 280 2 3 6 2" xfId="32859"/>
    <cellStyle name="Percent 280 2 3 7" xfId="26869"/>
    <cellStyle name="Percent 280 2 4" xfId="10812"/>
    <cellStyle name="Percent 280 2 4 2" xfId="13893"/>
    <cellStyle name="Percent 280 2 4 2 2" xfId="16892"/>
    <cellStyle name="Percent 280 2 4 2 2 2" xfId="23705"/>
    <cellStyle name="Percent 280 2 4 2 2 2 2" xfId="33741"/>
    <cellStyle name="Percent 280 2 4 2 2 3" xfId="30022"/>
    <cellStyle name="Percent 280 2 4 2 3" xfId="22997"/>
    <cellStyle name="Percent 280 2 4 2 3 2" xfId="33033"/>
    <cellStyle name="Percent 280 2 4 2 4" xfId="27954"/>
    <cellStyle name="Percent 280 2 4 3" xfId="15342"/>
    <cellStyle name="Percent 280 2 4 3 2" xfId="16893"/>
    <cellStyle name="Percent 280 2 4 3 2 2" xfId="23706"/>
    <cellStyle name="Percent 280 2 4 3 2 2 2" xfId="33742"/>
    <cellStyle name="Percent 280 2 4 3 2 3" xfId="30023"/>
    <cellStyle name="Percent 280 2 4 3 3" xfId="23147"/>
    <cellStyle name="Percent 280 2 4 3 3 2" xfId="33183"/>
    <cellStyle name="Percent 280 2 4 3 4" xfId="29403"/>
    <cellStyle name="Percent 280 2 4 4" xfId="16894"/>
    <cellStyle name="Percent 280 2 4 4 2" xfId="23707"/>
    <cellStyle name="Percent 280 2 4 4 2 2" xfId="33743"/>
    <cellStyle name="Percent 280 2 4 4 3" xfId="30024"/>
    <cellStyle name="Percent 280 2 4 5" xfId="13506"/>
    <cellStyle name="Percent 280 2 4 5 2" xfId="27747"/>
    <cellStyle name="Percent 280 2 4 6" xfId="22847"/>
    <cellStyle name="Percent 280 2 4 6 2" xfId="32883"/>
    <cellStyle name="Percent 280 2 4 7" xfId="26898"/>
    <cellStyle name="Percent 280 2 5" xfId="13821"/>
    <cellStyle name="Percent 280 2 5 2" xfId="16895"/>
    <cellStyle name="Percent 280 2 5 2 2" xfId="23708"/>
    <cellStyle name="Percent 280 2 5 2 2 2" xfId="33744"/>
    <cellStyle name="Percent 280 2 5 2 3" xfId="30025"/>
    <cellStyle name="Percent 280 2 5 3" xfId="22925"/>
    <cellStyle name="Percent 280 2 5 3 2" xfId="32961"/>
    <cellStyle name="Percent 280 2 5 4" xfId="27882"/>
    <cellStyle name="Percent 280 2 6" xfId="14679"/>
    <cellStyle name="Percent 280 2 6 2" xfId="16896"/>
    <cellStyle name="Percent 280 2 6 2 2" xfId="23709"/>
    <cellStyle name="Percent 280 2 6 2 2 2" xfId="33745"/>
    <cellStyle name="Percent 280 2 6 2 3" xfId="30026"/>
    <cellStyle name="Percent 280 2 6 3" xfId="23075"/>
    <cellStyle name="Percent 280 2 6 3 2" xfId="33111"/>
    <cellStyle name="Percent 280 2 6 4" xfId="28740"/>
    <cellStyle name="Percent 280 2 7" xfId="16897"/>
    <cellStyle name="Percent 280 2 7 2" xfId="23710"/>
    <cellStyle name="Percent 280 2 7 2 2" xfId="33746"/>
    <cellStyle name="Percent 280 2 7 3" xfId="30027"/>
    <cellStyle name="Percent 280 2 8" xfId="18299"/>
    <cellStyle name="Percent 280 2 8 2" xfId="23764"/>
    <cellStyle name="Percent 280 2 8 2 2" xfId="33800"/>
    <cellStyle name="Percent 280 2 8 3" xfId="30442"/>
    <cellStyle name="Percent 280 2 9" xfId="13434"/>
    <cellStyle name="Percent 280 2 9 2" xfId="24431"/>
    <cellStyle name="Percent 280 2 9 2 2" xfId="34467"/>
    <cellStyle name="Percent 280 2 9 3" xfId="27675"/>
    <cellStyle name="Percent 280 20" xfId="17792"/>
    <cellStyle name="Percent 280 20 2" xfId="23755"/>
    <cellStyle name="Percent 280 20 2 2" xfId="33791"/>
    <cellStyle name="Percent 280 20 3" xfId="30263"/>
    <cellStyle name="Percent 280 21" xfId="18285"/>
    <cellStyle name="Percent 280 21 2" xfId="23758"/>
    <cellStyle name="Percent 280 21 2 2" xfId="33794"/>
    <cellStyle name="Percent 280 21 3" xfId="30430"/>
    <cellStyle name="Percent 280 22" xfId="13409"/>
    <cellStyle name="Percent 280 22 2" xfId="22785"/>
    <cellStyle name="Percent 280 22 2 2" xfId="32821"/>
    <cellStyle name="Percent 280 22 3" xfId="27661"/>
    <cellStyle name="Percent 280 23" xfId="10929"/>
    <cellStyle name="Percent 280 23 2" xfId="24367"/>
    <cellStyle name="Percent 280 23 2 2" xfId="34403"/>
    <cellStyle name="Percent 280 23 3" xfId="26990"/>
    <cellStyle name="Percent 280 24" xfId="21023"/>
    <cellStyle name="Percent 280 24 2" xfId="31070"/>
    <cellStyle name="Percent 280 25" xfId="25490"/>
    <cellStyle name="Percent 280 3" xfId="10661"/>
    <cellStyle name="Percent 280 3 10" xfId="22772"/>
    <cellStyle name="Percent 280 3 10 2" xfId="32808"/>
    <cellStyle name="Percent 280 3 11" xfId="26784"/>
    <cellStyle name="Percent 280 3 2" xfId="10729"/>
    <cellStyle name="Percent 280 3 2 2" xfId="13853"/>
    <cellStyle name="Percent 280 3 2 2 2" xfId="16898"/>
    <cellStyle name="Percent 280 3 2 2 2 2" xfId="23711"/>
    <cellStyle name="Percent 280 3 2 2 2 2 2" xfId="33747"/>
    <cellStyle name="Percent 280 3 2 2 2 3" xfId="30028"/>
    <cellStyle name="Percent 280 3 2 2 3" xfId="22957"/>
    <cellStyle name="Percent 280 3 2 2 3 2" xfId="32993"/>
    <cellStyle name="Percent 280 3 2 2 4" xfId="27914"/>
    <cellStyle name="Percent 280 3 2 3" xfId="15260"/>
    <cellStyle name="Percent 280 3 2 3 2" xfId="16899"/>
    <cellStyle name="Percent 280 3 2 3 2 2" xfId="23712"/>
    <cellStyle name="Percent 280 3 2 3 2 2 2" xfId="33748"/>
    <cellStyle name="Percent 280 3 2 3 2 3" xfId="30029"/>
    <cellStyle name="Percent 280 3 2 3 3" xfId="23107"/>
    <cellStyle name="Percent 280 3 2 3 3 2" xfId="33143"/>
    <cellStyle name="Percent 280 3 2 3 4" xfId="29321"/>
    <cellStyle name="Percent 280 3 2 4" xfId="16900"/>
    <cellStyle name="Percent 280 3 2 4 2" xfId="23713"/>
    <cellStyle name="Percent 280 3 2 4 2 2" xfId="33749"/>
    <cellStyle name="Percent 280 3 2 4 3" xfId="30030"/>
    <cellStyle name="Percent 280 3 2 5" xfId="13466"/>
    <cellStyle name="Percent 280 3 2 5 2" xfId="27707"/>
    <cellStyle name="Percent 280 3 2 6" xfId="22809"/>
    <cellStyle name="Percent 280 3 2 6 2" xfId="32845"/>
    <cellStyle name="Percent 280 3 2 7" xfId="26816"/>
    <cellStyle name="Percent 280 3 3" xfId="10792"/>
    <cellStyle name="Percent 280 3 3 2" xfId="13877"/>
    <cellStyle name="Percent 280 3 3 2 2" xfId="16901"/>
    <cellStyle name="Percent 280 3 3 2 2 2" xfId="23714"/>
    <cellStyle name="Percent 280 3 3 2 2 2 2" xfId="33750"/>
    <cellStyle name="Percent 280 3 3 2 2 3" xfId="30031"/>
    <cellStyle name="Percent 280 3 3 2 3" xfId="22981"/>
    <cellStyle name="Percent 280 3 3 2 3 2" xfId="33017"/>
    <cellStyle name="Percent 280 3 3 2 4" xfId="27938"/>
    <cellStyle name="Percent 280 3 3 3" xfId="15322"/>
    <cellStyle name="Percent 280 3 3 3 2" xfId="16902"/>
    <cellStyle name="Percent 280 3 3 3 2 2" xfId="23715"/>
    <cellStyle name="Percent 280 3 3 3 2 2 2" xfId="33751"/>
    <cellStyle name="Percent 280 3 3 3 2 3" xfId="30032"/>
    <cellStyle name="Percent 280 3 3 3 3" xfId="23131"/>
    <cellStyle name="Percent 280 3 3 3 3 2" xfId="33167"/>
    <cellStyle name="Percent 280 3 3 3 4" xfId="29383"/>
    <cellStyle name="Percent 280 3 3 4" xfId="16903"/>
    <cellStyle name="Percent 280 3 3 4 2" xfId="23716"/>
    <cellStyle name="Percent 280 3 3 4 2 2" xfId="33752"/>
    <cellStyle name="Percent 280 3 3 4 3" xfId="30033"/>
    <cellStyle name="Percent 280 3 3 5" xfId="13490"/>
    <cellStyle name="Percent 280 3 3 5 2" xfId="27731"/>
    <cellStyle name="Percent 280 3 3 6" xfId="22831"/>
    <cellStyle name="Percent 280 3 3 6 2" xfId="32867"/>
    <cellStyle name="Percent 280 3 3 7" xfId="26878"/>
    <cellStyle name="Percent 280 3 4" xfId="10820"/>
    <cellStyle name="Percent 280 3 4 2" xfId="13901"/>
    <cellStyle name="Percent 280 3 4 2 2" xfId="16904"/>
    <cellStyle name="Percent 280 3 4 2 2 2" xfId="23717"/>
    <cellStyle name="Percent 280 3 4 2 2 2 2" xfId="33753"/>
    <cellStyle name="Percent 280 3 4 2 2 3" xfId="30034"/>
    <cellStyle name="Percent 280 3 4 2 3" xfId="23005"/>
    <cellStyle name="Percent 280 3 4 2 3 2" xfId="33041"/>
    <cellStyle name="Percent 280 3 4 2 4" xfId="27962"/>
    <cellStyle name="Percent 280 3 4 3" xfId="15350"/>
    <cellStyle name="Percent 280 3 4 3 2" xfId="16905"/>
    <cellStyle name="Percent 280 3 4 3 2 2" xfId="23718"/>
    <cellStyle name="Percent 280 3 4 3 2 2 2" xfId="33754"/>
    <cellStyle name="Percent 280 3 4 3 2 3" xfId="30035"/>
    <cellStyle name="Percent 280 3 4 3 3" xfId="23155"/>
    <cellStyle name="Percent 280 3 4 3 3 2" xfId="33191"/>
    <cellStyle name="Percent 280 3 4 3 4" xfId="29411"/>
    <cellStyle name="Percent 280 3 4 4" xfId="16906"/>
    <cellStyle name="Percent 280 3 4 4 2" xfId="23719"/>
    <cellStyle name="Percent 280 3 4 4 2 2" xfId="33755"/>
    <cellStyle name="Percent 280 3 4 4 3" xfId="30036"/>
    <cellStyle name="Percent 280 3 4 5" xfId="13514"/>
    <cellStyle name="Percent 280 3 4 5 2" xfId="27755"/>
    <cellStyle name="Percent 280 3 4 6" xfId="22855"/>
    <cellStyle name="Percent 280 3 4 6 2" xfId="32891"/>
    <cellStyle name="Percent 280 3 4 7" xfId="26906"/>
    <cellStyle name="Percent 280 3 5" xfId="13829"/>
    <cellStyle name="Percent 280 3 5 2" xfId="16907"/>
    <cellStyle name="Percent 280 3 5 2 2" xfId="23720"/>
    <cellStyle name="Percent 280 3 5 2 2 2" xfId="33756"/>
    <cellStyle name="Percent 280 3 5 2 3" xfId="30037"/>
    <cellStyle name="Percent 280 3 5 3" xfId="22933"/>
    <cellStyle name="Percent 280 3 5 3 2" xfId="32969"/>
    <cellStyle name="Percent 280 3 5 4" xfId="27890"/>
    <cellStyle name="Percent 280 3 6" xfId="15228"/>
    <cellStyle name="Percent 280 3 6 2" xfId="16908"/>
    <cellStyle name="Percent 280 3 6 2 2" xfId="23721"/>
    <cellStyle name="Percent 280 3 6 2 2 2" xfId="33757"/>
    <cellStyle name="Percent 280 3 6 2 3" xfId="30038"/>
    <cellStyle name="Percent 280 3 6 3" xfId="23083"/>
    <cellStyle name="Percent 280 3 6 3 2" xfId="33119"/>
    <cellStyle name="Percent 280 3 6 4" xfId="29289"/>
    <cellStyle name="Percent 280 3 7" xfId="16909"/>
    <cellStyle name="Percent 280 3 7 2" xfId="23722"/>
    <cellStyle name="Percent 280 3 7 2 2" xfId="33758"/>
    <cellStyle name="Percent 280 3 7 3" xfId="30039"/>
    <cellStyle name="Percent 280 3 8" xfId="18321"/>
    <cellStyle name="Percent 280 3 8 2" xfId="23770"/>
    <cellStyle name="Percent 280 3 8 2 2" xfId="33806"/>
    <cellStyle name="Percent 280 3 8 3" xfId="30449"/>
    <cellStyle name="Percent 280 3 9" xfId="13442"/>
    <cellStyle name="Percent 280 3 9 2" xfId="27683"/>
    <cellStyle name="Percent 280 4" xfId="10667"/>
    <cellStyle name="Percent 280 4 10" xfId="26790"/>
    <cellStyle name="Percent 280 4 2" xfId="10735"/>
    <cellStyle name="Percent 280 4 2 2" xfId="13859"/>
    <cellStyle name="Percent 280 4 2 2 2" xfId="16910"/>
    <cellStyle name="Percent 280 4 2 2 2 2" xfId="23723"/>
    <cellStyle name="Percent 280 4 2 2 2 2 2" xfId="33759"/>
    <cellStyle name="Percent 280 4 2 2 2 3" xfId="30040"/>
    <cellStyle name="Percent 280 4 2 2 3" xfId="22963"/>
    <cellStyle name="Percent 280 4 2 2 3 2" xfId="32999"/>
    <cellStyle name="Percent 280 4 2 2 4" xfId="27920"/>
    <cellStyle name="Percent 280 4 2 3" xfId="15266"/>
    <cellStyle name="Percent 280 4 2 3 2" xfId="16911"/>
    <cellStyle name="Percent 280 4 2 3 2 2" xfId="23724"/>
    <cellStyle name="Percent 280 4 2 3 2 2 2" xfId="33760"/>
    <cellStyle name="Percent 280 4 2 3 2 3" xfId="30041"/>
    <cellStyle name="Percent 280 4 2 3 3" xfId="23113"/>
    <cellStyle name="Percent 280 4 2 3 3 2" xfId="33149"/>
    <cellStyle name="Percent 280 4 2 3 4" xfId="29327"/>
    <cellStyle name="Percent 280 4 2 4" xfId="16912"/>
    <cellStyle name="Percent 280 4 2 4 2" xfId="23725"/>
    <cellStyle name="Percent 280 4 2 4 2 2" xfId="33761"/>
    <cellStyle name="Percent 280 4 2 4 3" xfId="30042"/>
    <cellStyle name="Percent 280 4 2 5" xfId="13472"/>
    <cellStyle name="Percent 280 4 2 5 2" xfId="27713"/>
    <cellStyle name="Percent 280 4 2 6" xfId="22813"/>
    <cellStyle name="Percent 280 4 2 6 2" xfId="32849"/>
    <cellStyle name="Percent 280 4 2 7" xfId="26822"/>
    <cellStyle name="Percent 280 4 3" xfId="10798"/>
    <cellStyle name="Percent 280 4 3 2" xfId="13883"/>
    <cellStyle name="Percent 280 4 3 2 2" xfId="16913"/>
    <cellStyle name="Percent 280 4 3 2 2 2" xfId="23726"/>
    <cellStyle name="Percent 280 4 3 2 2 2 2" xfId="33762"/>
    <cellStyle name="Percent 280 4 3 2 2 3" xfId="30043"/>
    <cellStyle name="Percent 280 4 3 2 3" xfId="22987"/>
    <cellStyle name="Percent 280 4 3 2 3 2" xfId="33023"/>
    <cellStyle name="Percent 280 4 3 2 4" xfId="27944"/>
    <cellStyle name="Percent 280 4 3 3" xfId="15328"/>
    <cellStyle name="Percent 280 4 3 3 2" xfId="16914"/>
    <cellStyle name="Percent 280 4 3 3 2 2" xfId="23727"/>
    <cellStyle name="Percent 280 4 3 3 2 2 2" xfId="33763"/>
    <cellStyle name="Percent 280 4 3 3 2 3" xfId="30044"/>
    <cellStyle name="Percent 280 4 3 3 3" xfId="23137"/>
    <cellStyle name="Percent 280 4 3 3 3 2" xfId="33173"/>
    <cellStyle name="Percent 280 4 3 3 4" xfId="29389"/>
    <cellStyle name="Percent 280 4 3 4" xfId="16915"/>
    <cellStyle name="Percent 280 4 3 4 2" xfId="23728"/>
    <cellStyle name="Percent 280 4 3 4 2 2" xfId="33764"/>
    <cellStyle name="Percent 280 4 3 4 3" xfId="30045"/>
    <cellStyle name="Percent 280 4 3 5" xfId="13496"/>
    <cellStyle name="Percent 280 4 3 5 2" xfId="27737"/>
    <cellStyle name="Percent 280 4 3 6" xfId="22837"/>
    <cellStyle name="Percent 280 4 3 6 2" xfId="32873"/>
    <cellStyle name="Percent 280 4 3 7" xfId="26884"/>
    <cellStyle name="Percent 280 4 4" xfId="10826"/>
    <cellStyle name="Percent 280 4 4 2" xfId="13907"/>
    <cellStyle name="Percent 280 4 4 2 2" xfId="16916"/>
    <cellStyle name="Percent 280 4 4 2 2 2" xfId="23729"/>
    <cellStyle name="Percent 280 4 4 2 2 2 2" xfId="33765"/>
    <cellStyle name="Percent 280 4 4 2 2 3" xfId="30046"/>
    <cellStyle name="Percent 280 4 4 2 3" xfId="23011"/>
    <cellStyle name="Percent 280 4 4 2 3 2" xfId="33047"/>
    <cellStyle name="Percent 280 4 4 2 4" xfId="27968"/>
    <cellStyle name="Percent 280 4 4 3" xfId="15356"/>
    <cellStyle name="Percent 280 4 4 3 2" xfId="16917"/>
    <cellStyle name="Percent 280 4 4 3 2 2" xfId="23730"/>
    <cellStyle name="Percent 280 4 4 3 2 2 2" xfId="33766"/>
    <cellStyle name="Percent 280 4 4 3 2 3" xfId="30047"/>
    <cellStyle name="Percent 280 4 4 3 3" xfId="23161"/>
    <cellStyle name="Percent 280 4 4 3 3 2" xfId="33197"/>
    <cellStyle name="Percent 280 4 4 3 4" xfId="29417"/>
    <cellStyle name="Percent 280 4 4 4" xfId="16918"/>
    <cellStyle name="Percent 280 4 4 4 2" xfId="23731"/>
    <cellStyle name="Percent 280 4 4 4 2 2" xfId="33767"/>
    <cellStyle name="Percent 280 4 4 4 3" xfId="30048"/>
    <cellStyle name="Percent 280 4 4 5" xfId="13520"/>
    <cellStyle name="Percent 280 4 4 5 2" xfId="27761"/>
    <cellStyle name="Percent 280 4 4 6" xfId="22861"/>
    <cellStyle name="Percent 280 4 4 6 2" xfId="32897"/>
    <cellStyle name="Percent 280 4 4 7" xfId="26912"/>
    <cellStyle name="Percent 280 4 5" xfId="13835"/>
    <cellStyle name="Percent 280 4 5 2" xfId="16919"/>
    <cellStyle name="Percent 280 4 5 2 2" xfId="23732"/>
    <cellStyle name="Percent 280 4 5 2 2 2" xfId="33768"/>
    <cellStyle name="Percent 280 4 5 2 3" xfId="30049"/>
    <cellStyle name="Percent 280 4 5 3" xfId="22939"/>
    <cellStyle name="Percent 280 4 5 3 2" xfId="32975"/>
    <cellStyle name="Percent 280 4 5 4" xfId="27896"/>
    <cellStyle name="Percent 280 4 6" xfId="15234"/>
    <cellStyle name="Percent 280 4 6 2" xfId="16920"/>
    <cellStyle name="Percent 280 4 6 2 2" xfId="23733"/>
    <cellStyle name="Percent 280 4 6 2 2 2" xfId="33769"/>
    <cellStyle name="Percent 280 4 6 2 3" xfId="30050"/>
    <cellStyle name="Percent 280 4 6 3" xfId="23089"/>
    <cellStyle name="Percent 280 4 6 3 2" xfId="33125"/>
    <cellStyle name="Percent 280 4 6 4" xfId="29295"/>
    <cellStyle name="Percent 280 4 7" xfId="16921"/>
    <cellStyle name="Percent 280 4 7 2" xfId="23734"/>
    <cellStyle name="Percent 280 4 7 2 2" xfId="33770"/>
    <cellStyle name="Percent 280 4 7 3" xfId="30051"/>
    <cellStyle name="Percent 280 4 8" xfId="13448"/>
    <cellStyle name="Percent 280 4 8 2" xfId="27689"/>
    <cellStyle name="Percent 280 4 9" xfId="22797"/>
    <cellStyle name="Percent 280 4 9 2" xfId="32833"/>
    <cellStyle name="Percent 280 5" xfId="9396"/>
    <cellStyle name="Percent 280 5 2" xfId="13815"/>
    <cellStyle name="Percent 280 5 2 2" xfId="16922"/>
    <cellStyle name="Percent 280 5 2 2 2" xfId="23735"/>
    <cellStyle name="Percent 280 5 2 2 2 2" xfId="33771"/>
    <cellStyle name="Percent 280 5 2 2 3" xfId="30052"/>
    <cellStyle name="Percent 280 5 2 3" xfId="22919"/>
    <cellStyle name="Percent 280 5 2 3 2" xfId="32955"/>
    <cellStyle name="Percent 280 5 2 4" xfId="27876"/>
    <cellStyle name="Percent 280 5 3" xfId="14043"/>
    <cellStyle name="Percent 280 5 3 2" xfId="16923"/>
    <cellStyle name="Percent 280 5 3 2 2" xfId="23736"/>
    <cellStyle name="Percent 280 5 3 2 2 2" xfId="33772"/>
    <cellStyle name="Percent 280 5 3 2 3" xfId="30053"/>
    <cellStyle name="Percent 280 5 3 3" xfId="23069"/>
    <cellStyle name="Percent 280 5 3 3 2" xfId="33105"/>
    <cellStyle name="Percent 280 5 3 4" xfId="28104"/>
    <cellStyle name="Percent 280 5 4" xfId="16924"/>
    <cellStyle name="Percent 280 5 4 2" xfId="23737"/>
    <cellStyle name="Percent 280 5 4 2 2" xfId="33773"/>
    <cellStyle name="Percent 280 5 4 3" xfId="30054"/>
    <cellStyle name="Percent 280 5 5" xfId="13428"/>
    <cellStyle name="Percent 280 5 5 2" xfId="27669"/>
    <cellStyle name="Percent 280 5 6" xfId="22787"/>
    <cellStyle name="Percent 280 5 6 2" xfId="32823"/>
    <cellStyle name="Percent 280 5 7" xfId="25599"/>
    <cellStyle name="Percent 280 6" xfId="10699"/>
    <cellStyle name="Percent 280 6 2" xfId="13839"/>
    <cellStyle name="Percent 280 6 2 2" xfId="16925"/>
    <cellStyle name="Percent 280 6 2 2 2" xfId="23738"/>
    <cellStyle name="Percent 280 6 2 2 2 2" xfId="33774"/>
    <cellStyle name="Percent 280 6 2 2 3" xfId="30055"/>
    <cellStyle name="Percent 280 6 2 3" xfId="22943"/>
    <cellStyle name="Percent 280 6 2 3 2" xfId="32979"/>
    <cellStyle name="Percent 280 6 2 4" xfId="27900"/>
    <cellStyle name="Percent 280 6 3" xfId="15244"/>
    <cellStyle name="Percent 280 6 3 2" xfId="16926"/>
    <cellStyle name="Percent 280 6 3 2 2" xfId="23739"/>
    <cellStyle name="Percent 280 6 3 2 2 2" xfId="33775"/>
    <cellStyle name="Percent 280 6 3 2 3" xfId="30056"/>
    <cellStyle name="Percent 280 6 3 3" xfId="23093"/>
    <cellStyle name="Percent 280 6 3 3 2" xfId="33129"/>
    <cellStyle name="Percent 280 6 3 4" xfId="29305"/>
    <cellStyle name="Percent 280 6 4" xfId="16927"/>
    <cellStyle name="Percent 280 6 4 2" xfId="23740"/>
    <cellStyle name="Percent 280 6 4 2 2" xfId="33776"/>
    <cellStyle name="Percent 280 6 4 3" xfId="30057"/>
    <cellStyle name="Percent 280 6 5" xfId="13452"/>
    <cellStyle name="Percent 280 6 5 2" xfId="27693"/>
    <cellStyle name="Percent 280 6 6" xfId="22799"/>
    <cellStyle name="Percent 280 6 6 2" xfId="32835"/>
    <cellStyle name="Percent 280 6 7" xfId="26800"/>
    <cellStyle name="Percent 280 7" xfId="10763"/>
    <cellStyle name="Percent 280 7 2" xfId="13863"/>
    <cellStyle name="Percent 280 7 2 2" xfId="16928"/>
    <cellStyle name="Percent 280 7 2 2 2" xfId="23741"/>
    <cellStyle name="Percent 280 7 2 2 2 2" xfId="33777"/>
    <cellStyle name="Percent 280 7 2 2 3" xfId="30058"/>
    <cellStyle name="Percent 280 7 2 3" xfId="22967"/>
    <cellStyle name="Percent 280 7 2 3 2" xfId="33003"/>
    <cellStyle name="Percent 280 7 2 4" xfId="27924"/>
    <cellStyle name="Percent 280 7 3" xfId="15293"/>
    <cellStyle name="Percent 280 7 3 2" xfId="16929"/>
    <cellStyle name="Percent 280 7 3 2 2" xfId="23742"/>
    <cellStyle name="Percent 280 7 3 2 2 2" xfId="33778"/>
    <cellStyle name="Percent 280 7 3 2 3" xfId="30059"/>
    <cellStyle name="Percent 280 7 3 3" xfId="23117"/>
    <cellStyle name="Percent 280 7 3 3 2" xfId="33153"/>
    <cellStyle name="Percent 280 7 3 4" xfId="29354"/>
    <cellStyle name="Percent 280 7 4" xfId="16930"/>
    <cellStyle name="Percent 280 7 4 2" xfId="23743"/>
    <cellStyle name="Percent 280 7 4 2 2" xfId="33779"/>
    <cellStyle name="Percent 280 7 4 3" xfId="30060"/>
    <cellStyle name="Percent 280 7 5" xfId="13476"/>
    <cellStyle name="Percent 280 7 5 2" xfId="27717"/>
    <cellStyle name="Percent 280 7 6" xfId="22817"/>
    <cellStyle name="Percent 280 7 6 2" xfId="32853"/>
    <cellStyle name="Percent 280 7 7" xfId="26849"/>
    <cellStyle name="Percent 280 8" xfId="10806"/>
    <cellStyle name="Percent 280 8 2" xfId="13887"/>
    <cellStyle name="Percent 280 8 2 2" xfId="16931"/>
    <cellStyle name="Percent 280 8 2 2 2" xfId="23744"/>
    <cellStyle name="Percent 280 8 2 2 2 2" xfId="33780"/>
    <cellStyle name="Percent 280 8 2 2 3" xfId="30061"/>
    <cellStyle name="Percent 280 8 2 3" xfId="22991"/>
    <cellStyle name="Percent 280 8 2 3 2" xfId="33027"/>
    <cellStyle name="Percent 280 8 2 4" xfId="27948"/>
    <cellStyle name="Percent 280 8 3" xfId="15336"/>
    <cellStyle name="Percent 280 8 3 2" xfId="16932"/>
    <cellStyle name="Percent 280 8 3 2 2" xfId="23745"/>
    <cellStyle name="Percent 280 8 3 2 2 2" xfId="33781"/>
    <cellStyle name="Percent 280 8 3 2 3" xfId="30062"/>
    <cellStyle name="Percent 280 8 3 3" xfId="23141"/>
    <cellStyle name="Percent 280 8 3 3 2" xfId="33177"/>
    <cellStyle name="Percent 280 8 3 4" xfId="29397"/>
    <cellStyle name="Percent 280 8 4" xfId="16933"/>
    <cellStyle name="Percent 280 8 4 2" xfId="23746"/>
    <cellStyle name="Percent 280 8 4 2 2" xfId="33782"/>
    <cellStyle name="Percent 280 8 4 3" xfId="30063"/>
    <cellStyle name="Percent 280 8 5" xfId="13500"/>
    <cellStyle name="Percent 280 8 5 2" xfId="27741"/>
    <cellStyle name="Percent 280 8 6" xfId="22841"/>
    <cellStyle name="Percent 280 8 6 2" xfId="32877"/>
    <cellStyle name="Percent 280 8 7" xfId="26892"/>
    <cellStyle name="Percent 280 9" xfId="10899"/>
    <cellStyle name="Percent 280 9 2" xfId="13914"/>
    <cellStyle name="Percent 280 9 2 2" xfId="16934"/>
    <cellStyle name="Percent 280 9 2 2 2" xfId="23747"/>
    <cellStyle name="Percent 280 9 2 2 2 2" xfId="33783"/>
    <cellStyle name="Percent 280 9 2 2 3" xfId="30064"/>
    <cellStyle name="Percent 280 9 2 3" xfId="23018"/>
    <cellStyle name="Percent 280 9 2 3 2" xfId="33054"/>
    <cellStyle name="Percent 280 9 2 4" xfId="27975"/>
    <cellStyle name="Percent 280 9 3" xfId="15363"/>
    <cellStyle name="Percent 280 9 3 2" xfId="16935"/>
    <cellStyle name="Percent 280 9 3 2 2" xfId="23748"/>
    <cellStyle name="Percent 280 9 3 2 2 2" xfId="33784"/>
    <cellStyle name="Percent 280 9 3 2 3" xfId="30065"/>
    <cellStyle name="Percent 280 9 3 3" xfId="23168"/>
    <cellStyle name="Percent 280 9 3 3 2" xfId="33204"/>
    <cellStyle name="Percent 280 9 3 4" xfId="29424"/>
    <cellStyle name="Percent 280 9 4" xfId="16936"/>
    <cellStyle name="Percent 280 9 4 2" xfId="23749"/>
    <cellStyle name="Percent 280 9 4 2 2" xfId="33785"/>
    <cellStyle name="Percent 280 9 4 3" xfId="30066"/>
    <cellStyle name="Percent 280 9 5" xfId="13579"/>
    <cellStyle name="Percent 280 9 5 2" xfId="27820"/>
    <cellStyle name="Percent 280 9 6" xfId="22868"/>
    <cellStyle name="Percent 280 9 6 2" xfId="32904"/>
    <cellStyle name="Percent 280 9 7" xfId="26969"/>
    <cellStyle name="Percent 281" xfId="16937"/>
    <cellStyle name="Percent 282" xfId="16938"/>
    <cellStyle name="Percent 283" xfId="17250"/>
    <cellStyle name="Percent 284" xfId="17258"/>
    <cellStyle name="Percent 285" xfId="17264"/>
    <cellStyle name="Percent 286" xfId="17268"/>
    <cellStyle name="Percent 287" xfId="17272"/>
    <cellStyle name="Percent 288" xfId="17276"/>
    <cellStyle name="Percent 289" xfId="17280"/>
    <cellStyle name="Percent 29" xfId="9147"/>
    <cellStyle name="Percent 29 2" xfId="24799"/>
    <cellStyle name="Percent 29 3" xfId="25491"/>
    <cellStyle name="Percent 290" xfId="17283"/>
    <cellStyle name="Percent 291" xfId="17287"/>
    <cellStyle name="Percent 292" xfId="17291"/>
    <cellStyle name="Percent 293" xfId="17300"/>
    <cellStyle name="Percent 294" xfId="17286"/>
    <cellStyle name="Percent 295" xfId="17304"/>
    <cellStyle name="Percent 296" xfId="17308"/>
    <cellStyle name="Percent 297" xfId="17312"/>
    <cellStyle name="Percent 298" xfId="17316"/>
    <cellStyle name="Percent 299" xfId="17320"/>
    <cellStyle name="Percent 3" xfId="3076"/>
    <cellStyle name="Percent 30" xfId="9148"/>
    <cellStyle name="Percent 300" xfId="17324"/>
    <cellStyle name="Percent 301" xfId="17328"/>
    <cellStyle name="Percent 302" xfId="17331"/>
    <cellStyle name="Percent 303" xfId="17335"/>
    <cellStyle name="Percent 304" xfId="17339"/>
    <cellStyle name="Percent 305" xfId="17345"/>
    <cellStyle name="Percent 306" xfId="17348"/>
    <cellStyle name="Percent 307" xfId="17352"/>
    <cellStyle name="Percent 308" xfId="17356"/>
    <cellStyle name="Percent 309" xfId="17359"/>
    <cellStyle name="Percent 31" xfId="9149"/>
    <cellStyle name="Percent 310" xfId="17363"/>
    <cellStyle name="Percent 311" xfId="17366"/>
    <cellStyle name="Percent 312" xfId="17372"/>
    <cellStyle name="Percent 313" xfId="17375"/>
    <cellStyle name="Percent 314" xfId="17379"/>
    <cellStyle name="Percent 315" xfId="17383"/>
    <cellStyle name="Percent 316" xfId="17391"/>
    <cellStyle name="Percent 317" xfId="17378"/>
    <cellStyle name="Percent 318" xfId="17399"/>
    <cellStyle name="Percent 319" xfId="17390"/>
    <cellStyle name="Percent 32" xfId="9150"/>
    <cellStyle name="Percent 320" xfId="17403"/>
    <cellStyle name="Percent 321" xfId="17407"/>
    <cellStyle name="Percent 322" xfId="17416"/>
    <cellStyle name="Percent 323" xfId="17420"/>
    <cellStyle name="Percent 324" xfId="17413"/>
    <cellStyle name="Percent 325" xfId="17424"/>
    <cellStyle name="Percent 326" xfId="17428"/>
    <cellStyle name="Percent 327" xfId="17432"/>
    <cellStyle name="Percent 328" xfId="17436"/>
    <cellStyle name="Percent 329" xfId="17440"/>
    <cellStyle name="Percent 33" xfId="9151"/>
    <cellStyle name="Percent 330" xfId="17444"/>
    <cellStyle name="Percent 331" xfId="17448"/>
    <cellStyle name="Percent 332" xfId="17452"/>
    <cellStyle name="Percent 333" xfId="17456"/>
    <cellStyle name="Percent 334" xfId="17460"/>
    <cellStyle name="Percent 335" xfId="17464"/>
    <cellStyle name="Percent 336" xfId="17468"/>
    <cellStyle name="Percent 337" xfId="17472"/>
    <cellStyle name="Percent 338" xfId="17475"/>
    <cellStyle name="Percent 339" xfId="17479"/>
    <cellStyle name="Percent 34" xfId="9152"/>
    <cellStyle name="Percent 34 2" xfId="24801"/>
    <cellStyle name="Percent 34 3" xfId="25492"/>
    <cellStyle name="Percent 340" xfId="17483"/>
    <cellStyle name="Percent 341" xfId="17489"/>
    <cellStyle name="Percent 342" xfId="17491"/>
    <cellStyle name="Percent 343" xfId="17495"/>
    <cellStyle name="Percent 344" xfId="17499"/>
    <cellStyle name="Percent 345" xfId="17503"/>
    <cellStyle name="Percent 346" xfId="17507"/>
    <cellStyle name="Percent 347" xfId="17511"/>
    <cellStyle name="Percent 348" xfId="17515"/>
    <cellStyle name="Percent 349" xfId="17519"/>
    <cellStyle name="Percent 35" xfId="9153"/>
    <cellStyle name="Percent 350" xfId="17523"/>
    <cellStyle name="Percent 351" xfId="17527"/>
    <cellStyle name="Percent 352" xfId="17530"/>
    <cellStyle name="Percent 353" xfId="17533"/>
    <cellStyle name="Percent 354" xfId="17536"/>
    <cellStyle name="Percent 355" xfId="17540"/>
    <cellStyle name="Percent 356" xfId="17548"/>
    <cellStyle name="Percent 357" xfId="17552"/>
    <cellStyle name="Percent 358" xfId="17555"/>
    <cellStyle name="Percent 359" xfId="17558"/>
    <cellStyle name="Percent 36" xfId="9154"/>
    <cellStyle name="Percent 36 2" xfId="24802"/>
    <cellStyle name="Percent 36 3" xfId="25493"/>
    <cellStyle name="Percent 360" xfId="17562"/>
    <cellStyle name="Percent 361" xfId="17568"/>
    <cellStyle name="Percent 362" xfId="17571"/>
    <cellStyle name="Percent 363" xfId="17574"/>
    <cellStyle name="Percent 364" xfId="17580"/>
    <cellStyle name="Percent 365" xfId="17582"/>
    <cellStyle name="Percent 366" xfId="17585"/>
    <cellStyle name="Percent 367" xfId="17589"/>
    <cellStyle name="Percent 368" xfId="17593"/>
    <cellStyle name="Percent 369" xfId="17597"/>
    <cellStyle name="Percent 37" xfId="9155"/>
    <cellStyle name="Percent 370" xfId="17601"/>
    <cellStyle name="Percent 371" xfId="17604"/>
    <cellStyle name="Percent 372" xfId="17607"/>
    <cellStyle name="Percent 373" xfId="17610"/>
    <cellStyle name="Percent 374" xfId="17760"/>
    <cellStyle name="Percent 375" xfId="17743"/>
    <cellStyle name="Percent 376" xfId="17741"/>
    <cellStyle name="Percent 377" xfId="17740"/>
    <cellStyle name="Percent 378" xfId="18042"/>
    <cellStyle name="Percent 379" xfId="18047"/>
    <cellStyle name="Percent 38" xfId="9156"/>
    <cellStyle name="Percent 380" xfId="18051"/>
    <cellStyle name="Percent 381" xfId="18055"/>
    <cellStyle name="Percent 382" xfId="18059"/>
    <cellStyle name="Percent 383" xfId="18063"/>
    <cellStyle name="Percent 384" xfId="18067"/>
    <cellStyle name="Percent 385" xfId="18046"/>
    <cellStyle name="Percent 386" xfId="18075"/>
    <cellStyle name="Percent 387" xfId="18079"/>
    <cellStyle name="Percent 388" xfId="18083"/>
    <cellStyle name="Percent 389" xfId="18087"/>
    <cellStyle name="Percent 39" xfId="9157"/>
    <cellStyle name="Percent 390" xfId="18091"/>
    <cellStyle name="Percent 391" xfId="18095"/>
    <cellStyle name="Percent 392" xfId="18098"/>
    <cellStyle name="Percent 393" xfId="18102"/>
    <cellStyle name="Percent 394" xfId="18106"/>
    <cellStyle name="Percent 395" xfId="18110"/>
    <cellStyle name="Percent 396" xfId="18114"/>
    <cellStyle name="Percent 397" xfId="18118"/>
    <cellStyle name="Percent 398" xfId="18122"/>
    <cellStyle name="Percent 399" xfId="18128"/>
    <cellStyle name="Percent 4" xfId="3077"/>
    <cellStyle name="Percent 40" xfId="9158"/>
    <cellStyle name="Percent 400" xfId="18130"/>
    <cellStyle name="Percent 401" xfId="18137"/>
    <cellStyle name="Percent 402" xfId="18141"/>
    <cellStyle name="Percent 403" xfId="18144"/>
    <cellStyle name="Percent 404" xfId="18147"/>
    <cellStyle name="Percent 405" xfId="18150"/>
    <cellStyle name="Percent 406" xfId="18154"/>
    <cellStyle name="Percent 407" xfId="18158"/>
    <cellStyle name="Percent 408" xfId="18161"/>
    <cellStyle name="Percent 409" xfId="18165"/>
    <cellStyle name="Percent 41" xfId="9159"/>
    <cellStyle name="Percent 410" xfId="18169"/>
    <cellStyle name="Percent 411" xfId="18173"/>
    <cellStyle name="Percent 412" xfId="18180"/>
    <cellStyle name="Percent 413" xfId="18184"/>
    <cellStyle name="Percent 414" xfId="18187"/>
    <cellStyle name="Percent 415" xfId="18190"/>
    <cellStyle name="Percent 416" xfId="18193"/>
    <cellStyle name="Percent 417" xfId="18197"/>
    <cellStyle name="Percent 418" xfId="18205"/>
    <cellStyle name="Percent 419" xfId="18209"/>
    <cellStyle name="Percent 42" xfId="9160"/>
    <cellStyle name="Percent 420" xfId="18212"/>
    <cellStyle name="Percent 421" xfId="18216"/>
    <cellStyle name="Percent 422" xfId="18220"/>
    <cellStyle name="Percent 423" xfId="18228"/>
    <cellStyle name="Percent 424" xfId="18215"/>
    <cellStyle name="Percent 425" xfId="18231"/>
    <cellStyle name="Percent 426" xfId="18234"/>
    <cellStyle name="Percent 427" xfId="18238"/>
    <cellStyle name="Percent 428" xfId="18243"/>
    <cellStyle name="Percent 429" xfId="18569"/>
    <cellStyle name="Percent 43" xfId="9161"/>
    <cellStyle name="Percent 430" xfId="18566"/>
    <cellStyle name="Percent 431" xfId="18574"/>
    <cellStyle name="Percent 432" xfId="18578"/>
    <cellStyle name="Percent 433" xfId="18582"/>
    <cellStyle name="Percent 434" xfId="18586"/>
    <cellStyle name="Percent 435" xfId="18590"/>
    <cellStyle name="Percent 436" xfId="18593"/>
    <cellStyle name="Percent 437" xfId="18597"/>
    <cellStyle name="Percent 438" xfId="18556"/>
    <cellStyle name="Percent 439" xfId="18602"/>
    <cellStyle name="Percent 44" xfId="9162"/>
    <cellStyle name="Percent 440" xfId="18823"/>
    <cellStyle name="Percent 441" xfId="18700"/>
    <cellStyle name="Percent 442" xfId="18825"/>
    <cellStyle name="Percent 443" xfId="18677"/>
    <cellStyle name="Percent 444" xfId="18689"/>
    <cellStyle name="Percent 445" xfId="18666"/>
    <cellStyle name="Percent 446" xfId="18620"/>
    <cellStyle name="Percent 447" xfId="18809"/>
    <cellStyle name="Percent 448" xfId="18640"/>
    <cellStyle name="Percent 449" xfId="18675"/>
    <cellStyle name="Percent 45" xfId="9163"/>
    <cellStyle name="Percent 450" xfId="18619"/>
    <cellStyle name="Percent 451" xfId="18621"/>
    <cellStyle name="Percent 452" xfId="18785"/>
    <cellStyle name="Percent 453" xfId="18626"/>
    <cellStyle name="Percent 454" xfId="18650"/>
    <cellStyle name="Percent 455" xfId="18819"/>
    <cellStyle name="Percent 456" xfId="18659"/>
    <cellStyle name="Percent 457" xfId="18815"/>
    <cellStyle name="Percent 458" xfId="18732"/>
    <cellStyle name="Percent 459" xfId="18625"/>
    <cellStyle name="Percent 46" xfId="9164"/>
    <cellStyle name="Percent 460" xfId="18565"/>
    <cellStyle name="Percent 461" xfId="18673"/>
    <cellStyle name="Percent 462" xfId="18671"/>
    <cellStyle name="Percent 463" xfId="18714"/>
    <cellStyle name="Percent 464" xfId="18798"/>
    <cellStyle name="Percent 465" xfId="18665"/>
    <cellStyle name="Percent 466" xfId="18629"/>
    <cellStyle name="Percent 467" xfId="18794"/>
    <cellStyle name="Percent 468" xfId="18751"/>
    <cellStyle name="Percent 469" xfId="18731"/>
    <cellStyle name="Percent 47" xfId="9165"/>
    <cellStyle name="Percent 470" xfId="18692"/>
    <cellStyle name="Percent 471" xfId="18682"/>
    <cellStyle name="Percent 472" xfId="18733"/>
    <cellStyle name="Percent 473" xfId="18868"/>
    <cellStyle name="Percent 474" xfId="18684"/>
    <cellStyle name="Percent 475" xfId="18775"/>
    <cellStyle name="Percent 476" xfId="18773"/>
    <cellStyle name="Percent 477" xfId="18634"/>
    <cellStyle name="Percent 478" xfId="18709"/>
    <cellStyle name="Percent 479" xfId="18615"/>
    <cellStyle name="Percent 48" xfId="9166"/>
    <cellStyle name="Percent 480" xfId="18817"/>
    <cellStyle name="Percent 481" xfId="18698"/>
    <cellStyle name="Percent 482" xfId="18818"/>
    <cellStyle name="Percent 483" xfId="10909"/>
    <cellStyle name="Percent 484" xfId="18791"/>
    <cellStyle name="Percent 485" xfId="18765"/>
    <cellStyle name="Percent 486" xfId="18863"/>
    <cellStyle name="Percent 487" xfId="18631"/>
    <cellStyle name="Percent 488" xfId="18696"/>
    <cellStyle name="Percent 489" xfId="18847"/>
    <cellStyle name="Percent 49" xfId="9167"/>
    <cellStyle name="Percent 490" xfId="18552"/>
    <cellStyle name="Percent 491" xfId="18768"/>
    <cellStyle name="Percent 492" xfId="18687"/>
    <cellStyle name="Percent 493" xfId="18861"/>
    <cellStyle name="Percent 494" xfId="18852"/>
    <cellStyle name="Percent 495" xfId="18844"/>
    <cellStyle name="Percent 496" xfId="18679"/>
    <cellStyle name="Percent 497" xfId="18741"/>
    <cellStyle name="Percent 498" xfId="18668"/>
    <cellStyle name="Percent 499" xfId="18655"/>
    <cellStyle name="Percent 5" xfId="3078"/>
    <cellStyle name="Percent 5 2" xfId="13592"/>
    <cellStyle name="Percent 5 3" xfId="13694"/>
    <cellStyle name="Percent 50" xfId="9168"/>
    <cellStyle name="Percent 500" xfId="18736"/>
    <cellStyle name="Percent 501" xfId="18734"/>
    <cellStyle name="Percent 502" xfId="18793"/>
    <cellStyle name="Percent 503" xfId="18829"/>
    <cellStyle name="Percent 504" xfId="18642"/>
    <cellStyle name="Percent 505" xfId="18653"/>
    <cellStyle name="Percent 506" xfId="18874"/>
    <cellStyle name="Percent 507" xfId="24436"/>
    <cellStyle name="Percent 508" xfId="24440"/>
    <cellStyle name="Percent 509" xfId="24447"/>
    <cellStyle name="Percent 51" xfId="9169"/>
    <cellStyle name="Percent 510" xfId="24448"/>
    <cellStyle name="Percent 511" xfId="24452"/>
    <cellStyle name="Percent 512" xfId="24456"/>
    <cellStyle name="Percent 513" xfId="24460"/>
    <cellStyle name="Percent 514" xfId="24467"/>
    <cellStyle name="Percent 515" xfId="24462"/>
    <cellStyle name="Percent 516" xfId="24472"/>
    <cellStyle name="Percent 517" xfId="24477"/>
    <cellStyle name="Percent 518" xfId="24481"/>
    <cellStyle name="Percent 519" xfId="24485"/>
    <cellStyle name="Percent 52" xfId="9170"/>
    <cellStyle name="Percent 520" xfId="24489"/>
    <cellStyle name="Percent 521" xfId="24493"/>
    <cellStyle name="Percent 522" xfId="24497"/>
    <cellStyle name="Percent 523" xfId="24501"/>
    <cellStyle name="Percent 524" xfId="24504"/>
    <cellStyle name="Percent 525" xfId="24518"/>
    <cellStyle name="Percent 526" xfId="24539"/>
    <cellStyle name="Percent 527" xfId="24546"/>
    <cellStyle name="Percent 528" xfId="24542"/>
    <cellStyle name="Percent 529" xfId="24547"/>
    <cellStyle name="Percent 53" xfId="9171"/>
    <cellStyle name="Percent 530" xfId="24533"/>
    <cellStyle name="Percent 531" xfId="24559"/>
    <cellStyle name="Percent 532" xfId="24528"/>
    <cellStyle name="Percent 533" xfId="24570"/>
    <cellStyle name="Percent 534" xfId="24565"/>
    <cellStyle name="Percent 535" xfId="24544"/>
    <cellStyle name="Percent 536" xfId="24534"/>
    <cellStyle name="Percent 537" xfId="24577"/>
    <cellStyle name="Percent 538" xfId="24529"/>
    <cellStyle name="Percent 539" xfId="24558"/>
    <cellStyle name="Percent 54" xfId="9172"/>
    <cellStyle name="Percent 540" xfId="24581"/>
    <cellStyle name="Percent 541" xfId="24568"/>
    <cellStyle name="Percent 542" xfId="24572"/>
    <cellStyle name="Percent 543" xfId="24545"/>
    <cellStyle name="Percent 544" xfId="24583"/>
    <cellStyle name="Percent 545" xfId="24585"/>
    <cellStyle name="Percent 546" xfId="24569"/>
    <cellStyle name="Percent 547" xfId="24588"/>
    <cellStyle name="Percent 548" xfId="24556"/>
    <cellStyle name="Percent 549" xfId="24589"/>
    <cellStyle name="Percent 55" xfId="9173"/>
    <cellStyle name="Percent 550" xfId="24593"/>
    <cellStyle name="Percent 551" xfId="24561"/>
    <cellStyle name="Percent 552" xfId="24576"/>
    <cellStyle name="Percent 553" xfId="24636"/>
    <cellStyle name="Percent 554" xfId="24638"/>
    <cellStyle name="Percent 555" xfId="24649"/>
    <cellStyle name="Percent 556" xfId="24654"/>
    <cellStyle name="Percent 557" xfId="24660"/>
    <cellStyle name="Percent 558" xfId="24664"/>
    <cellStyle name="Percent 559" xfId="24668"/>
    <cellStyle name="Percent 56" xfId="9174"/>
    <cellStyle name="Percent 560" xfId="24672"/>
    <cellStyle name="Percent 561" xfId="24676"/>
    <cellStyle name="Percent 562" xfId="24680"/>
    <cellStyle name="Percent 563" xfId="24684"/>
    <cellStyle name="Percent 564" xfId="24688"/>
    <cellStyle name="Percent 565" xfId="24692"/>
    <cellStyle name="Percent 566" xfId="24696"/>
    <cellStyle name="Percent 567" xfId="24700"/>
    <cellStyle name="Percent 568" xfId="24704"/>
    <cellStyle name="Percent 569" xfId="24707"/>
    <cellStyle name="Percent 57" xfId="9175"/>
    <cellStyle name="Percent 570" xfId="24782"/>
    <cellStyle name="Percent 570 2" xfId="34618"/>
    <cellStyle name="Percent 571" xfId="24784"/>
    <cellStyle name="Percent 572" xfId="24809"/>
    <cellStyle name="Percent 573" xfId="24884"/>
    <cellStyle name="Percent 574" xfId="34627"/>
    <cellStyle name="Percent 575" xfId="34632"/>
    <cellStyle name="Percent 576" xfId="34634"/>
    <cellStyle name="Percent 577" xfId="34636"/>
    <cellStyle name="Percent 578" xfId="34654"/>
    <cellStyle name="Percent 579" xfId="34667"/>
    <cellStyle name="Percent 58" xfId="9176"/>
    <cellStyle name="Percent 580" xfId="34670"/>
    <cellStyle name="Percent 581" xfId="34673"/>
    <cellStyle name="Percent 582" xfId="34675"/>
    <cellStyle name="Percent 583" xfId="34677"/>
    <cellStyle name="Percent 584" xfId="34679"/>
    <cellStyle name="Percent 585" xfId="34681"/>
    <cellStyle name="Percent 586" xfId="34683"/>
    <cellStyle name="Percent 587" xfId="34685"/>
    <cellStyle name="Percent 588" xfId="34687"/>
    <cellStyle name="Percent 589" xfId="34689"/>
    <cellStyle name="Percent 59" xfId="9177"/>
    <cellStyle name="Percent 590" xfId="34691"/>
    <cellStyle name="Percent 591" xfId="34693"/>
    <cellStyle name="Percent 592" xfId="34695"/>
    <cellStyle name="Percent 593" xfId="34697"/>
    <cellStyle name="Percent 594" xfId="34699"/>
    <cellStyle name="Percent 595" xfId="34701"/>
    <cellStyle name="Percent 596" xfId="34703"/>
    <cellStyle name="Percent 597" xfId="34705"/>
    <cellStyle name="Percent 598" xfId="34706"/>
    <cellStyle name="Percent 599" xfId="34707"/>
    <cellStyle name="Percent 6" xfId="3079"/>
    <cellStyle name="Percent 6 2" xfId="13707"/>
    <cellStyle name="Percent 6 3" xfId="13645"/>
    <cellStyle name="Percent 60" xfId="9178"/>
    <cellStyle name="Percent 600" xfId="34709"/>
    <cellStyle name="Percent 601" xfId="34712"/>
    <cellStyle name="Percent 602" xfId="34733"/>
    <cellStyle name="Percent 603" xfId="34723"/>
    <cellStyle name="Percent 604" xfId="34719"/>
    <cellStyle name="Percent 605" xfId="34732"/>
    <cellStyle name="Percent 606" xfId="34722"/>
    <cellStyle name="Percent 607" xfId="34742"/>
    <cellStyle name="Percent 608" xfId="34731"/>
    <cellStyle name="Percent 609" xfId="34728"/>
    <cellStyle name="Percent 61" xfId="9179"/>
    <cellStyle name="Percent 610" xfId="34739"/>
    <cellStyle name="Percent 611" xfId="34740"/>
    <cellStyle name="Percent 612" xfId="34741"/>
    <cellStyle name="Percent 613" xfId="34738"/>
    <cellStyle name="Percent 614" xfId="34718"/>
    <cellStyle name="Percent 615" xfId="34743"/>
    <cellStyle name="Percent 616" xfId="34734"/>
    <cellStyle name="Percent 62" xfId="9180"/>
    <cellStyle name="Percent 63" xfId="9181"/>
    <cellStyle name="Percent 64" xfId="9182"/>
    <cellStyle name="Percent 65" xfId="9183"/>
    <cellStyle name="Percent 66" xfId="9184"/>
    <cellStyle name="Percent 67" xfId="9185"/>
    <cellStyle name="Percent 68" xfId="9186"/>
    <cellStyle name="Percent 69" xfId="9187"/>
    <cellStyle name="Percent 7" xfId="3080"/>
    <cellStyle name="Percent 7 2" xfId="7402"/>
    <cellStyle name="Percent 7 3" xfId="7403"/>
    <cellStyle name="Percent 7 4" xfId="9260"/>
    <cellStyle name="Percent 7 5" xfId="13666"/>
    <cellStyle name="Percent 70" xfId="9188"/>
    <cellStyle name="Percent 71" xfId="9189"/>
    <cellStyle name="Percent 72" xfId="9190"/>
    <cellStyle name="Percent 73" xfId="9191"/>
    <cellStyle name="Percent 74" xfId="9192"/>
    <cellStyle name="Percent 75" xfId="9193"/>
    <cellStyle name="Percent 76" xfId="9194"/>
    <cellStyle name="Percent 77" xfId="9195"/>
    <cellStyle name="Percent 78" xfId="9196"/>
    <cellStyle name="Percent 79" xfId="9197"/>
    <cellStyle name="Percent 8" xfId="3081"/>
    <cellStyle name="Percent 8 2" xfId="7404"/>
    <cellStyle name="Percent 8 3" xfId="9259"/>
    <cellStyle name="Percent 8 4" xfId="13732"/>
    <cellStyle name="Percent 80" xfId="9198"/>
    <cellStyle name="Percent 81" xfId="9199"/>
    <cellStyle name="Percent 82" xfId="9200"/>
    <cellStyle name="Percent 83" xfId="9201"/>
    <cellStyle name="Percent 84" xfId="9202"/>
    <cellStyle name="Percent 85" xfId="9203"/>
    <cellStyle name="Percent 86" xfId="9204"/>
    <cellStyle name="Percent 87" xfId="9205"/>
    <cellStyle name="Percent 88" xfId="9206"/>
    <cellStyle name="Percent 89" xfId="9207"/>
    <cellStyle name="Percent 9" xfId="3082"/>
    <cellStyle name="Percent 90" xfId="9208"/>
    <cellStyle name="Percent 91" xfId="9209"/>
    <cellStyle name="Percent 92" xfId="9210"/>
    <cellStyle name="Percent 93" xfId="9211"/>
    <cellStyle name="Percent 94" xfId="9212"/>
    <cellStyle name="Percent 95" xfId="9213"/>
    <cellStyle name="Percent 96" xfId="9214"/>
    <cellStyle name="Percent 97" xfId="9215"/>
    <cellStyle name="Percent 98" xfId="9216"/>
    <cellStyle name="Percent 99" xfId="9217"/>
    <cellStyle name="Percent1" xfId="3083"/>
    <cellStyle name="Percent1 2" xfId="3084"/>
    <cellStyle name="Percent2" xfId="3085"/>
    <cellStyle name="Percent2 2" xfId="7405"/>
    <cellStyle name="Percent2 3" xfId="7406"/>
    <cellStyle name="Percent2 4" xfId="7407"/>
    <cellStyle name="percentage" xfId="3086"/>
    <cellStyle name="percentage 2" xfId="3087"/>
    <cellStyle name="PercentDash0" xfId="3088"/>
    <cellStyle name="PercentDash0 2" xfId="7408"/>
    <cellStyle name="PercentDash0 3" xfId="7409"/>
    <cellStyle name="PercentDash0 4" xfId="7410"/>
    <cellStyle name="PercentNoDash" xfId="3089"/>
    <cellStyle name="PercentText1" xfId="3090"/>
    <cellStyle name="PercentText1 2" xfId="3091"/>
    <cellStyle name="PercentText2" xfId="3092"/>
    <cellStyle name="PercentText2 2" xfId="3093"/>
    <cellStyle name="Periods" xfId="3094"/>
    <cellStyle name="PillarData" xfId="3095"/>
    <cellStyle name="PillarHeading" xfId="3096"/>
    <cellStyle name="PillarText" xfId="3097"/>
    <cellStyle name="PillarTotal" xfId="3098"/>
    <cellStyle name="Porcentaje" xfId="3099"/>
    <cellStyle name="Porcentaje 2" xfId="3100"/>
    <cellStyle name="Porcentual_CANAL-12" xfId="3101"/>
    <cellStyle name="Pourcentage_pldt" xfId="3102"/>
    <cellStyle name="PrePop Currency (0)" xfId="3103"/>
    <cellStyle name="PrePop Currency (0) 2" xfId="3104"/>
    <cellStyle name="PrePop Currency (2)" xfId="3105"/>
    <cellStyle name="PrePop Currency (2) 2" xfId="3106"/>
    <cellStyle name="PrePop Units (0)" xfId="3107"/>
    <cellStyle name="PrePop Units (0) 2" xfId="3108"/>
    <cellStyle name="PrePop Units (1)" xfId="3109"/>
    <cellStyle name="PrePop Units (1) 2" xfId="3110"/>
    <cellStyle name="PrePop Units (2)" xfId="3111"/>
    <cellStyle name="PrePop Units (2) 2" xfId="3112"/>
    <cellStyle name="price" xfId="3113"/>
    <cellStyle name="price 2" xfId="7411"/>
    <cellStyle name="price 3" xfId="7412"/>
    <cellStyle name="price 4" xfId="7413"/>
    <cellStyle name="ProgramVariable" xfId="3114"/>
    <cellStyle name="ProgramVariable 2" xfId="3115"/>
    <cellStyle name="PSChar" xfId="3116"/>
    <cellStyle name="PSChar 2" xfId="3117"/>
    <cellStyle name="PSChar 2 2" xfId="7414"/>
    <cellStyle name="PSChar 2 3" xfId="7415"/>
    <cellStyle name="PSChar 3" xfId="7416"/>
    <cellStyle name="PSChar 4" xfId="7417"/>
    <cellStyle name="PSChar 5" xfId="7418"/>
    <cellStyle name="PSDate" xfId="3118"/>
    <cellStyle name="PSDate 2" xfId="3119"/>
    <cellStyle name="PSDec" xfId="3120"/>
    <cellStyle name="PSDec 2" xfId="3121"/>
    <cellStyle name="PSHeading" xfId="3122"/>
    <cellStyle name="PSHeading 2" xfId="3123"/>
    <cellStyle name="PSHeading 2 2" xfId="7419"/>
    <cellStyle name="PSHeading 2 3" xfId="7420"/>
    <cellStyle name="PSHeading 3" xfId="7421"/>
    <cellStyle name="PSHeading 4" xfId="7422"/>
    <cellStyle name="PSInt" xfId="3124"/>
    <cellStyle name="PSInt 2" xfId="3125"/>
    <cellStyle name="PSSpacer" xfId="3126"/>
    <cellStyle name="PSSpacer 2" xfId="3127"/>
    <cellStyle name="q" xfId="3128"/>
    <cellStyle name="q 2" xfId="7423"/>
    <cellStyle name="q 3" xfId="7424"/>
    <cellStyle name="q 4" xfId="7425"/>
    <cellStyle name="QEPS-h" xfId="3129"/>
    <cellStyle name="QEPS-H1" xfId="3130"/>
    <cellStyle name="QEPS-H1 2" xfId="7426"/>
    <cellStyle name="QEPS-H1 3" xfId="7427"/>
    <cellStyle name="QEPS-H1 4" xfId="7428"/>
    <cellStyle name="qRange" xfId="3131"/>
    <cellStyle name="qRange 2" xfId="7429"/>
    <cellStyle name="qRange 3" xfId="7430"/>
    <cellStyle name="qRange 4" xfId="7431"/>
    <cellStyle name="Quantity" xfId="3132"/>
    <cellStyle name="Quantity 2" xfId="3133"/>
    <cellStyle name="Quantity 2 2" xfId="7432"/>
    <cellStyle name="Quantity 2 3" xfId="7433"/>
    <cellStyle name="Quantity 3" xfId="7434"/>
    <cellStyle name="Quantity 4" xfId="7435"/>
    <cellStyle name="Quantity 5" xfId="7436"/>
    <cellStyle name="Questionable" xfId="3134"/>
    <cellStyle name="Questionable 2" xfId="3135"/>
    <cellStyle name="Questionable 3" xfId="9218"/>
    <cellStyle name="R00A" xfId="3136"/>
    <cellStyle name="R00B" xfId="3137"/>
    <cellStyle name="R00L" xfId="3138"/>
    <cellStyle name="R01A" xfId="3139"/>
    <cellStyle name="R01A 2" xfId="7437"/>
    <cellStyle name="R01A 3" xfId="7438"/>
    <cellStyle name="R01A 4" xfId="7439"/>
    <cellStyle name="R01B" xfId="3140"/>
    <cellStyle name="R01B 2" xfId="7440"/>
    <cellStyle name="R01B 2 2" xfId="16939"/>
    <cellStyle name="R01B 2 2 2" xfId="20131"/>
    <cellStyle name="R01B 2 2 3" xfId="11417"/>
    <cellStyle name="R01B 2 2 4" xfId="11878"/>
    <cellStyle name="R01B 2 3" xfId="17804"/>
    <cellStyle name="R01B 2 3 2" xfId="12350"/>
    <cellStyle name="R01B 2 3 3" xfId="18917"/>
    <cellStyle name="R01B 2 3 4" xfId="12219"/>
    <cellStyle name="R01B 2 3 5" xfId="12712"/>
    <cellStyle name="R01B 2 3 6" xfId="19271"/>
    <cellStyle name="R01B 3" xfId="7441"/>
    <cellStyle name="R01B 3 2" xfId="16940"/>
    <cellStyle name="R01B 3 2 2" xfId="20132"/>
    <cellStyle name="R01B 3 2 3" xfId="19069"/>
    <cellStyle name="R01B 3 2 4" xfId="12145"/>
    <cellStyle name="R01B 3 3" xfId="17842"/>
    <cellStyle name="R01B 3 3 2" xfId="12737"/>
    <cellStyle name="R01B 3 3 3" xfId="12585"/>
    <cellStyle name="R01B 3 3 4" xfId="11325"/>
    <cellStyle name="R01B 3 3 5" xfId="20429"/>
    <cellStyle name="R01B 3 3 6" xfId="19601"/>
    <cellStyle name="R01B 4" xfId="7442"/>
    <cellStyle name="R01B 4 2" xfId="16941"/>
    <cellStyle name="R01B 4 2 2" xfId="20133"/>
    <cellStyle name="R01B 4 2 3" xfId="10989"/>
    <cellStyle name="R01B 4 2 4" xfId="19776"/>
    <cellStyle name="R01B 4 3" xfId="17910"/>
    <cellStyle name="R01B 4 3 2" xfId="12750"/>
    <cellStyle name="R01B 4 3 3" xfId="18977"/>
    <cellStyle name="R01B 4 3 4" xfId="20702"/>
    <cellStyle name="R01B 4 3 5" xfId="13344"/>
    <cellStyle name="R01B 4 3 6" xfId="11971"/>
    <cellStyle name="R01B 5" xfId="16942"/>
    <cellStyle name="R01B 5 2" xfId="20134"/>
    <cellStyle name="R01B 5 3" xfId="10988"/>
    <cellStyle name="R01B 5 4" xfId="11299"/>
    <cellStyle name="R01B 6" xfId="17675"/>
    <cellStyle name="R01B 6 2" xfId="12288"/>
    <cellStyle name="R01B 6 3" xfId="11947"/>
    <cellStyle name="R01B 6 4" xfId="20622"/>
    <cellStyle name="R01B 6 5" xfId="11248"/>
    <cellStyle name="R01B 6 6" xfId="12130"/>
    <cellStyle name="R01H" xfId="3141"/>
    <cellStyle name="R01L" xfId="3142"/>
    <cellStyle name="R02A" xfId="3143"/>
    <cellStyle name="R02A 2" xfId="7443"/>
    <cellStyle name="R02A 3" xfId="7444"/>
    <cellStyle name="R02A 4" xfId="7445"/>
    <cellStyle name="R02B" xfId="3144"/>
    <cellStyle name="R02H" xfId="3145"/>
    <cellStyle name="R02L" xfId="3146"/>
    <cellStyle name="R03A" xfId="3147"/>
    <cellStyle name="R03B" xfId="3148"/>
    <cellStyle name="R03H" xfId="3149"/>
    <cellStyle name="R03L" xfId="3150"/>
    <cellStyle name="R04A" xfId="3151"/>
    <cellStyle name="R04B" xfId="3152"/>
    <cellStyle name="R04H" xfId="3153"/>
    <cellStyle name="R04L" xfId="3154"/>
    <cellStyle name="R05A" xfId="3155"/>
    <cellStyle name="R05B" xfId="3156"/>
    <cellStyle name="R05H" xfId="3157"/>
    <cellStyle name="R05L" xfId="3158"/>
    <cellStyle name="R06A" xfId="3159"/>
    <cellStyle name="R06B" xfId="3160"/>
    <cellStyle name="R06H" xfId="3161"/>
    <cellStyle name="R06L" xfId="3162"/>
    <cellStyle name="R07A" xfId="3163"/>
    <cellStyle name="R07B" xfId="3164"/>
    <cellStyle name="R07H" xfId="3165"/>
    <cellStyle name="R07L" xfId="3166"/>
    <cellStyle name="RAINBOW" xfId="3167"/>
    <cellStyle name="range" xfId="3168"/>
    <cellStyle name="range 2" xfId="7446"/>
    <cellStyle name="range 3" xfId="7447"/>
    <cellStyle name="range 4" xfId="7448"/>
    <cellStyle name="Ratio" xfId="3169"/>
    <cellStyle name="Ratio 2" xfId="3170"/>
    <cellStyle name="Ratio 3" xfId="9219"/>
    <cellStyle name="ReadInData" xfId="3171"/>
    <cellStyle name="ReadInData 2" xfId="7449"/>
    <cellStyle name="ReadInData 3" xfId="7450"/>
    <cellStyle name="ReadInData 4" xfId="7451"/>
    <cellStyle name="RedStrip" xfId="3172"/>
    <cellStyle name="RedStrip 2" xfId="3173"/>
    <cellStyle name="RedStrip 2 2" xfId="7452"/>
    <cellStyle name="RedStrip 2 3" xfId="7453"/>
    <cellStyle name="RedStrip 2 4" xfId="7454"/>
    <cellStyle name="RedStrip 3" xfId="7455"/>
    <cellStyle name="RedStrip 4" xfId="7456"/>
    <cellStyle name="RedStrip 5" xfId="7457"/>
    <cellStyle name="ref" xfId="3174"/>
    <cellStyle name="ref 2" xfId="3175"/>
    <cellStyle name="ref 3" xfId="9220"/>
    <cellStyle name="regstoresfromspecstores" xfId="3176"/>
    <cellStyle name="regstoresfromspecstores 2" xfId="7458"/>
    <cellStyle name="regstoresfromspecstores 2 2" xfId="9357"/>
    <cellStyle name="regstoresfromspecstores 2 2 2" xfId="10853"/>
    <cellStyle name="regstoresfromspecstores 3" xfId="7459"/>
    <cellStyle name="regstoresfromspecstores 3 2" xfId="9385"/>
    <cellStyle name="regstoresfromspecstores 3 2 2" xfId="10866"/>
    <cellStyle name="regstoresfromspecstores 4" xfId="7460"/>
    <cellStyle name="regstoresfromspecstores 4 2" xfId="10000"/>
    <cellStyle name="regstoresfromspecstores 4 2 2" xfId="10888"/>
    <cellStyle name="regstoresfromspecstores 5" xfId="7461"/>
    <cellStyle name="regstoresfromspecstores 6" xfId="9298"/>
    <cellStyle name="regstoresfromspecstores 6 2" xfId="10841"/>
    <cellStyle name="Report" xfId="3177"/>
    <cellStyle name="Report 2" xfId="3178"/>
    <cellStyle name="ReportNums" xfId="3179"/>
    <cellStyle name="ReportNums 2" xfId="3180"/>
    <cellStyle name="ReportNums 2 2" xfId="7462"/>
    <cellStyle name="ReportNums 2 3" xfId="7463"/>
    <cellStyle name="ReportNums 3" xfId="7464"/>
    <cellStyle name="ReportNums 4" xfId="7465"/>
    <cellStyle name="ReportNums 5" xfId="7466"/>
    <cellStyle name="results" xfId="13724"/>
    <cellStyle name="revised" xfId="3181"/>
    <cellStyle name="RevList" xfId="3182"/>
    <cellStyle name="RevList 2" xfId="3183"/>
    <cellStyle name="RevList 2 2" xfId="7467"/>
    <cellStyle name="RevList 2 3" xfId="7468"/>
    <cellStyle name="RevList 2 4" xfId="7469"/>
    <cellStyle name="RevList 3" xfId="7470"/>
    <cellStyle name="RevList 4" xfId="7471"/>
    <cellStyle name="RevList 5" xfId="7472"/>
    <cellStyle name="RM" xfId="3184"/>
    <cellStyle name="RM 2" xfId="7473"/>
    <cellStyle name="RM 3" xfId="7474"/>
    <cellStyle name="RM 4" xfId="7475"/>
    <cellStyle name="Role" xfId="3185"/>
    <cellStyle name="RoundingPrecision_Avg_BS " xfId="3186"/>
    <cellStyle name="RowLevel_0" xfId="11"/>
    <cellStyle name="RptBack" xfId="3187"/>
    <cellStyle name="RptBack 2" xfId="3188"/>
    <cellStyle name="Sales Pricing" xfId="3189"/>
    <cellStyle name="Sales Pricing 2" xfId="7476"/>
    <cellStyle name="Sales Pricing 3" xfId="7477"/>
    <cellStyle name="Sales Pricing 4" xfId="7478"/>
    <cellStyle name="Salomon Logo" xfId="3190"/>
    <cellStyle name="Salomon Logo 2" xfId="7479"/>
    <cellStyle name="Salomon Logo 2 2" xfId="10696"/>
    <cellStyle name="Salomon Logo 3" xfId="7480"/>
    <cellStyle name="Salomon Logo 3 2" xfId="10707"/>
    <cellStyle name="Salomon Logo 4" xfId="7481"/>
    <cellStyle name="Salomon Logo 4 2" xfId="10678"/>
    <cellStyle name="Salomon Logo 5" xfId="10714"/>
    <cellStyle name="SAPBEXaggData" xfId="3191"/>
    <cellStyle name="SAPBEXaggData 2" xfId="3192"/>
    <cellStyle name="SAPBEXaggData 2 2" xfId="7482"/>
    <cellStyle name="SAPBEXaggData 2 2 2" xfId="16943"/>
    <cellStyle name="SAPBEXaggData 2 2 2 2" xfId="20135"/>
    <cellStyle name="SAPBEXaggData 2 2 2 3" xfId="10987"/>
    <cellStyle name="SAPBEXaggData 2 2 2 4" xfId="12708"/>
    <cellStyle name="SAPBEXaggData 2 2 2 5" xfId="12716"/>
    <cellStyle name="SAPBEXaggData 2 2 2 6" xfId="20678"/>
    <cellStyle name="SAPBEXaggData 2 2 3" xfId="17844"/>
    <cellStyle name="SAPBEXaggData 2 2 3 2" xfId="11755"/>
    <cellStyle name="SAPBEXaggData 2 2 3 3" xfId="18937"/>
    <cellStyle name="SAPBEXaggData 2 2 3 4" xfId="11124"/>
    <cellStyle name="SAPBEXaggData 2 2 3 5" xfId="13290"/>
    <cellStyle name="SAPBEXaggData 2 2 3 6" xfId="12500"/>
    <cellStyle name="SAPBEXaggData 2 3" xfId="7483"/>
    <cellStyle name="SAPBEXaggData 2 3 2" xfId="16944"/>
    <cellStyle name="SAPBEXaggData 2 3 2 2" xfId="20136"/>
    <cellStyle name="SAPBEXaggData 2 3 2 3" xfId="10986"/>
    <cellStyle name="SAPBEXaggData 2 3 2 4" xfId="12709"/>
    <cellStyle name="SAPBEXaggData 2 3 2 5" xfId="12069"/>
    <cellStyle name="SAPBEXaggData 2 3 2 6" xfId="20737"/>
    <cellStyle name="SAPBEXaggData 2 3 3" xfId="17912"/>
    <cellStyle name="SAPBEXaggData 2 3 3 2" xfId="11388"/>
    <cellStyle name="SAPBEXaggData 2 3 3 3" xfId="11026"/>
    <cellStyle name="SAPBEXaggData 2 3 3 4" xfId="19302"/>
    <cellStyle name="SAPBEXaggData 2 3 3 5" xfId="19120"/>
    <cellStyle name="SAPBEXaggData 2 3 3 6" xfId="20605"/>
    <cellStyle name="SAPBEXaggData 2 4" xfId="16945"/>
    <cellStyle name="SAPBEXaggData 2 4 2" xfId="20137"/>
    <cellStyle name="SAPBEXaggData 2 4 3" xfId="10985"/>
    <cellStyle name="SAPBEXaggData 2 4 4" xfId="11263"/>
    <cellStyle name="SAPBEXaggData 2 4 5" xfId="11200"/>
    <cellStyle name="SAPBEXaggData 2 4 6" xfId="20733"/>
    <cellStyle name="SAPBEXaggData 2 5" xfId="17677"/>
    <cellStyle name="SAPBEXaggData 2 5 2" xfId="11729"/>
    <cellStyle name="SAPBEXaggData 2 5 3" xfId="12025"/>
    <cellStyle name="SAPBEXaggData 2 5 4" xfId="20559"/>
    <cellStyle name="SAPBEXaggData 2 5 5" xfId="11883"/>
    <cellStyle name="SAPBEXaggData 2 5 6" xfId="20729"/>
    <cellStyle name="SAPBEXaggData 3" xfId="7484"/>
    <cellStyle name="SAPBEXaggData 3 2" xfId="16946"/>
    <cellStyle name="SAPBEXaggData 3 2 2" xfId="20138"/>
    <cellStyle name="SAPBEXaggData 3 2 3" xfId="10984"/>
    <cellStyle name="SAPBEXaggData 3 2 4" xfId="20032"/>
    <cellStyle name="SAPBEXaggData 3 2 5" xfId="19755"/>
    <cellStyle name="SAPBEXaggData 3 2 6" xfId="20005"/>
    <cellStyle name="SAPBEXaggData 3 3" xfId="17805"/>
    <cellStyle name="SAPBEXaggData 3 3 2" xfId="12734"/>
    <cellStyle name="SAPBEXaggData 3 3 3" xfId="18918"/>
    <cellStyle name="SAPBEXaggData 3 3 4" xfId="19648"/>
    <cellStyle name="SAPBEXaggData 3 3 5" xfId="13300"/>
    <cellStyle name="SAPBEXaggData 3 3 6" xfId="12642"/>
    <cellStyle name="SAPBEXaggData 4" xfId="7485"/>
    <cellStyle name="SAPBEXaggData 4 2" xfId="16947"/>
    <cellStyle name="SAPBEXaggData 4 2 2" xfId="20139"/>
    <cellStyle name="SAPBEXaggData 4 2 3" xfId="19267"/>
    <cellStyle name="SAPBEXaggData 4 2 4" xfId="19649"/>
    <cellStyle name="SAPBEXaggData 4 2 5" xfId="13393"/>
    <cellStyle name="SAPBEXaggData 4 2 6" xfId="12125"/>
    <cellStyle name="SAPBEXaggData 4 3" xfId="17843"/>
    <cellStyle name="SAPBEXaggData 4 3 2" xfId="12738"/>
    <cellStyle name="SAPBEXaggData 4 3 3" xfId="18936"/>
    <cellStyle name="SAPBEXaggData 4 3 4" xfId="12229"/>
    <cellStyle name="SAPBEXaggData 4 3 5" xfId="11037"/>
    <cellStyle name="SAPBEXaggData 4 3 6" xfId="13378"/>
    <cellStyle name="SAPBEXaggData 5" xfId="7486"/>
    <cellStyle name="SAPBEXaggData 5 2" xfId="16948"/>
    <cellStyle name="SAPBEXaggData 5 2 2" xfId="20140"/>
    <cellStyle name="SAPBEXaggData 5 2 3" xfId="19629"/>
    <cellStyle name="SAPBEXaggData 5 2 4" xfId="11264"/>
    <cellStyle name="SAPBEXaggData 5 2 5" xfId="20443"/>
    <cellStyle name="SAPBEXaggData 5 2 6" xfId="19040"/>
    <cellStyle name="SAPBEXaggData 5 3" xfId="17911"/>
    <cellStyle name="SAPBEXaggData 5 3 2" xfId="12402"/>
    <cellStyle name="SAPBEXaggData 5 3 3" xfId="18978"/>
    <cellStyle name="SAPBEXaggData 5 3 4" xfId="19598"/>
    <cellStyle name="SAPBEXaggData 5 3 5" xfId="19484"/>
    <cellStyle name="SAPBEXaggData 5 3 6" xfId="12101"/>
    <cellStyle name="SAPBEXaggData 6" xfId="16949"/>
    <cellStyle name="SAPBEXaggData 6 2" xfId="20141"/>
    <cellStyle name="SAPBEXaggData 6 3" xfId="10983"/>
    <cellStyle name="SAPBEXaggData 6 4" xfId="19683"/>
    <cellStyle name="SAPBEXaggData 6 5" xfId="12143"/>
    <cellStyle name="SAPBEXaggData 6 6" xfId="19288"/>
    <cellStyle name="SAPBEXaggData 7" xfId="17676"/>
    <cellStyle name="SAPBEXaggData 7 2" xfId="11728"/>
    <cellStyle name="SAPBEXaggData 7 3" xfId="12026"/>
    <cellStyle name="SAPBEXaggData 7 4" xfId="19458"/>
    <cellStyle name="SAPBEXaggData 7 5" xfId="19246"/>
    <cellStyle name="SAPBEXaggData 7 6" xfId="11102"/>
    <cellStyle name="SAPBEXaggDataEmph" xfId="3193"/>
    <cellStyle name="SAPBEXaggDataEmph 2" xfId="3194"/>
    <cellStyle name="SAPBEXaggDataEmph 2 2" xfId="7487"/>
    <cellStyle name="SAPBEXaggDataEmph 2 2 2" xfId="16950"/>
    <cellStyle name="SAPBEXaggDataEmph 2 2 2 2" xfId="20142"/>
    <cellStyle name="SAPBEXaggDataEmph 2 2 2 3" xfId="12632"/>
    <cellStyle name="SAPBEXaggDataEmph 2 2 2 4" xfId="19315"/>
    <cellStyle name="SAPBEXaggDataEmph 2 2 2 5" xfId="12068"/>
    <cellStyle name="SAPBEXaggDataEmph 2 2 2 6" xfId="20735"/>
    <cellStyle name="SAPBEXaggDataEmph 2 2 3" xfId="17846"/>
    <cellStyle name="SAPBEXaggDataEmph 2 2 3 2" xfId="12372"/>
    <cellStyle name="SAPBEXaggDataEmph 2 2 3 3" xfId="11934"/>
    <cellStyle name="SAPBEXaggDataEmph 2 2 3 4" xfId="20419"/>
    <cellStyle name="SAPBEXaggDataEmph 2 2 3 5" xfId="11570"/>
    <cellStyle name="SAPBEXaggDataEmph 2 2 3 6" xfId="11138"/>
    <cellStyle name="SAPBEXaggDataEmph 2 3" xfId="7488"/>
    <cellStyle name="SAPBEXaggDataEmph 2 3 2" xfId="16951"/>
    <cellStyle name="SAPBEXaggDataEmph 2 3 2 2" xfId="20143"/>
    <cellStyle name="SAPBEXaggDataEmph 2 3 2 3" xfId="12631"/>
    <cellStyle name="SAPBEXaggDataEmph 2 3 2 4" xfId="19713"/>
    <cellStyle name="SAPBEXaggDataEmph 2 3 2 5" xfId="12715"/>
    <cellStyle name="SAPBEXaggDataEmph 2 3 2 6" xfId="20734"/>
    <cellStyle name="SAPBEXaggDataEmph 2 3 3" xfId="17914"/>
    <cellStyle name="SAPBEXaggDataEmph 2 3 3 2" xfId="11765"/>
    <cellStyle name="SAPBEXaggDataEmph 2 3 3 3" xfId="18980"/>
    <cellStyle name="SAPBEXaggDataEmph 2 3 3 4" xfId="19492"/>
    <cellStyle name="SAPBEXaggDataEmph 2 3 3 5" xfId="11577"/>
    <cellStyle name="SAPBEXaggDataEmph 2 3 3 6" xfId="19268"/>
    <cellStyle name="SAPBEXaggDataEmph 2 4" xfId="16952"/>
    <cellStyle name="SAPBEXaggDataEmph 2 4 2" xfId="20144"/>
    <cellStyle name="SAPBEXaggDataEmph 2 4 3" xfId="19894"/>
    <cellStyle name="SAPBEXaggDataEmph 2 4 4" xfId="11885"/>
    <cellStyle name="SAPBEXaggDataEmph 2 4 5" xfId="13377"/>
    <cellStyle name="SAPBEXaggDataEmph 2 4 6" xfId="19032"/>
    <cellStyle name="SAPBEXaggDataEmph 2 5" xfId="17679"/>
    <cellStyle name="SAPBEXaggDataEmph 2 5 2" xfId="12290"/>
    <cellStyle name="SAPBEXaggDataEmph 2 5 3" xfId="12024"/>
    <cellStyle name="SAPBEXaggDataEmph 2 5 4" xfId="19077"/>
    <cellStyle name="SAPBEXaggDataEmph 2 5 5" xfId="19180"/>
    <cellStyle name="SAPBEXaggDataEmph 2 5 6" xfId="20552"/>
    <cellStyle name="SAPBEXaggDataEmph 3" xfId="7489"/>
    <cellStyle name="SAPBEXaggDataEmph 3 2" xfId="16953"/>
    <cellStyle name="SAPBEXaggDataEmph 3 2 2" xfId="20145"/>
    <cellStyle name="SAPBEXaggDataEmph 3 2 3" xfId="20423"/>
    <cellStyle name="SAPBEXaggDataEmph 3 2 4" xfId="19554"/>
    <cellStyle name="SAPBEXaggDataEmph 3 2 5" xfId="19451"/>
    <cellStyle name="SAPBEXaggDataEmph 3 2 6" xfId="12180"/>
    <cellStyle name="SAPBEXaggDataEmph 3 3" xfId="17806"/>
    <cellStyle name="SAPBEXaggDataEmph 3 3 2" xfId="12351"/>
    <cellStyle name="SAPBEXaggDataEmph 3 3 3" xfId="20342"/>
    <cellStyle name="SAPBEXaggDataEmph 3 3 4" xfId="11322"/>
    <cellStyle name="SAPBEXaggDataEmph 3 3 5" xfId="12131"/>
    <cellStyle name="SAPBEXaggDataEmph 3 3 6" xfId="20402"/>
    <cellStyle name="SAPBEXaggDataEmph 4" xfId="7490"/>
    <cellStyle name="SAPBEXaggDataEmph 4 2" xfId="16954"/>
    <cellStyle name="SAPBEXaggDataEmph 4 2 2" xfId="20146"/>
    <cellStyle name="SAPBEXaggDataEmph 4 2 3" xfId="12630"/>
    <cellStyle name="SAPBEXaggDataEmph 4 2 4" xfId="19189"/>
    <cellStyle name="SAPBEXaggDataEmph 4 2 5" xfId="20468"/>
    <cellStyle name="SAPBEXaggDataEmph 4 2 6" xfId="12114"/>
    <cellStyle name="SAPBEXaggDataEmph 4 3" xfId="17845"/>
    <cellStyle name="SAPBEXaggDataEmph 4 3 2" xfId="12371"/>
    <cellStyle name="SAPBEXaggDataEmph 4 3 3" xfId="11029"/>
    <cellStyle name="SAPBEXaggDataEmph 4 3 4" xfId="11326"/>
    <cellStyle name="SAPBEXaggDataEmph 4 3 5" xfId="11566"/>
    <cellStyle name="SAPBEXaggDataEmph 4 3 6" xfId="11305"/>
    <cellStyle name="SAPBEXaggDataEmph 5" xfId="7491"/>
    <cellStyle name="SAPBEXaggDataEmph 5 2" xfId="16955"/>
    <cellStyle name="SAPBEXaggDataEmph 5 2 2" xfId="20147"/>
    <cellStyle name="SAPBEXaggDataEmph 5 2 3" xfId="20570"/>
    <cellStyle name="SAPBEXaggDataEmph 5 2 4" xfId="19682"/>
    <cellStyle name="SAPBEXaggDataEmph 5 2 5" xfId="13386"/>
    <cellStyle name="SAPBEXaggDataEmph 5 2 6" xfId="20825"/>
    <cellStyle name="SAPBEXaggDataEmph 5 3" xfId="17913"/>
    <cellStyle name="SAPBEXaggDataEmph 5 3 2" xfId="11389"/>
    <cellStyle name="SAPBEXaggDataEmph 5 3 3" xfId="18979"/>
    <cellStyle name="SAPBEXaggDataEmph 5 3 4" xfId="11911"/>
    <cellStyle name="SAPBEXaggDataEmph 5 3 5" xfId="19608"/>
    <cellStyle name="SAPBEXaggDataEmph 5 3 6" xfId="12676"/>
    <cellStyle name="SAPBEXaggDataEmph 6" xfId="16956"/>
    <cellStyle name="SAPBEXaggDataEmph 6 2" xfId="20148"/>
    <cellStyle name="SAPBEXaggDataEmph 6 3" xfId="19140"/>
    <cellStyle name="SAPBEXaggDataEmph 6 4" xfId="19314"/>
    <cellStyle name="SAPBEXaggDataEmph 6 5" xfId="12142"/>
    <cellStyle name="SAPBEXaggDataEmph 6 6" xfId="19291"/>
    <cellStyle name="SAPBEXaggDataEmph 7" xfId="17678"/>
    <cellStyle name="SAPBEXaggDataEmph 7 2" xfId="12289"/>
    <cellStyle name="SAPBEXaggDataEmph 7 3" xfId="11552"/>
    <cellStyle name="SAPBEXaggDataEmph 7 4" xfId="19358"/>
    <cellStyle name="SAPBEXaggDataEmph 7 5" xfId="19562"/>
    <cellStyle name="SAPBEXaggDataEmph 7 6" xfId="13363"/>
    <cellStyle name="SAPBEXaggItem" xfId="3195"/>
    <cellStyle name="SAPBEXaggItem 2" xfId="3196"/>
    <cellStyle name="SAPBEXaggItem 2 2" xfId="7492"/>
    <cellStyle name="SAPBEXaggItem 2 2 2" xfId="16957"/>
    <cellStyle name="SAPBEXaggItem 2 2 2 2" xfId="20149"/>
    <cellStyle name="SAPBEXaggItem 2 2 2 3" xfId="11583"/>
    <cellStyle name="SAPBEXaggItem 2 2 2 4" xfId="11886"/>
    <cellStyle name="SAPBEXaggItem 2 2 2 5" xfId="12670"/>
    <cellStyle name="SAPBEXaggItem 2 2 2 6" xfId="20531"/>
    <cellStyle name="SAPBEXaggItem 2 2 3" xfId="17848"/>
    <cellStyle name="SAPBEXaggItem 2 2 3 2" xfId="11375"/>
    <cellStyle name="SAPBEXaggItem 2 2 3 3" xfId="18939"/>
    <cellStyle name="SAPBEXaggItem 2 2 3 4" xfId="20582"/>
    <cellStyle name="SAPBEXaggItem 2 2 3 5" xfId="11956"/>
    <cellStyle name="SAPBEXaggItem 2 2 3 6" xfId="12247"/>
    <cellStyle name="SAPBEXaggItem 2 3" xfId="7493"/>
    <cellStyle name="SAPBEXaggItem 2 3 2" xfId="16958"/>
    <cellStyle name="SAPBEXaggItem 2 3 2 2" xfId="20150"/>
    <cellStyle name="SAPBEXaggItem 2 3 2 3" xfId="20422"/>
    <cellStyle name="SAPBEXaggItem 2 3 2 4" xfId="19498"/>
    <cellStyle name="SAPBEXaggItem 2 3 2 5" xfId="12067"/>
    <cellStyle name="SAPBEXaggItem 2 3 2 6" xfId="20411"/>
    <cellStyle name="SAPBEXaggItem 2 3 3" xfId="17916"/>
    <cellStyle name="SAPBEXaggItem 2 3 3 2" xfId="12404"/>
    <cellStyle name="SAPBEXaggItem 2 3 3 3" xfId="11025"/>
    <cellStyle name="SAPBEXaggItem 2 3 3 4" xfId="20711"/>
    <cellStyle name="SAPBEXaggItem 2 3 3 5" xfId="11073"/>
    <cellStyle name="SAPBEXaggItem 2 3 3 6" xfId="20665"/>
    <cellStyle name="SAPBEXaggItem 2 4" xfId="13640"/>
    <cellStyle name="SAPBEXaggItem 2 4 2" xfId="16959"/>
    <cellStyle name="SAPBEXaggItem 2 4 2 2" xfId="20151"/>
    <cellStyle name="SAPBEXaggItem 2 4 2 3" xfId="19897"/>
    <cellStyle name="SAPBEXaggItem 2 4 2 4" xfId="12200"/>
    <cellStyle name="SAPBEXaggItem 2 4 2 5" xfId="11298"/>
    <cellStyle name="SAPBEXaggItem 2 4 2 6" xfId="11626"/>
    <cellStyle name="SAPBEXaggItem 2 4 3" xfId="19398"/>
    <cellStyle name="SAPBEXaggItem 2 4 4" xfId="20119"/>
    <cellStyle name="SAPBEXaggItem 2 4 5" xfId="11328"/>
    <cellStyle name="SAPBEXaggItem 2 4 6" xfId="19620"/>
    <cellStyle name="SAPBEXaggItem 2 4 7" xfId="12720"/>
    <cellStyle name="SAPBEXaggItem 2 5" xfId="13642"/>
    <cellStyle name="SAPBEXaggItem 2 5 2" xfId="16960"/>
    <cellStyle name="SAPBEXaggItem 2 5 2 2" xfId="20152"/>
    <cellStyle name="SAPBEXaggItem 2 5 2 3" xfId="19507"/>
    <cellStyle name="SAPBEXaggItem 2 5 2 4" xfId="19152"/>
    <cellStyle name="SAPBEXaggItem 2 5 2 5" xfId="12128"/>
    <cellStyle name="SAPBEXaggItem 2 5 2 6" xfId="11452"/>
    <cellStyle name="SAPBEXaggItem 2 5 3" xfId="19399"/>
    <cellStyle name="SAPBEXaggItem 2 5 4" xfId="19349"/>
    <cellStyle name="SAPBEXaggItem 2 5 5" xfId="12231"/>
    <cellStyle name="SAPBEXaggItem 2 5 6" xfId="11206"/>
    <cellStyle name="SAPBEXaggItem 2 5 7" xfId="12442"/>
    <cellStyle name="SAPBEXaggItem 2 6" xfId="16961"/>
    <cellStyle name="SAPBEXaggItem 2 6 2" xfId="20153"/>
    <cellStyle name="SAPBEXaggItem 2 6 3" xfId="10982"/>
    <cellStyle name="SAPBEXaggItem 2 6 4" xfId="11265"/>
    <cellStyle name="SAPBEXaggItem 2 6 5" xfId="11199"/>
    <cellStyle name="SAPBEXaggItem 2 6 6" xfId="20690"/>
    <cellStyle name="SAPBEXaggItem 2 7" xfId="17681"/>
    <cellStyle name="SAPBEXaggItem 2 7 2" xfId="12291"/>
    <cellStyle name="SAPBEXaggItem 2 7 3" xfId="12022"/>
    <cellStyle name="SAPBEXaggItem 2 7 4" xfId="19576"/>
    <cellStyle name="SAPBEXaggItem 2 7 5" xfId="11871"/>
    <cellStyle name="SAPBEXaggItem 2 7 6" xfId="20472"/>
    <cellStyle name="SAPBEXaggItem 3" xfId="7494"/>
    <cellStyle name="SAPBEXaggItem 3 2" xfId="16962"/>
    <cellStyle name="SAPBEXaggItem 3 2 2" xfId="20154"/>
    <cellStyle name="SAPBEXaggItem 3 2 3" xfId="10981"/>
    <cellStyle name="SAPBEXaggItem 3 2 4" xfId="11668"/>
    <cellStyle name="SAPBEXaggItem 3 2 5" xfId="19718"/>
    <cellStyle name="SAPBEXaggItem 3 2 6" xfId="19428"/>
    <cellStyle name="SAPBEXaggItem 3 3" xfId="17807"/>
    <cellStyle name="SAPBEXaggItem 3 3 2" xfId="12352"/>
    <cellStyle name="SAPBEXaggItem 3 3 3" xfId="20343"/>
    <cellStyle name="SAPBEXaggItem 3 3 4" xfId="19257"/>
    <cellStyle name="SAPBEXaggItem 3 3 5" xfId="20749"/>
    <cellStyle name="SAPBEXaggItem 3 3 6" xfId="13413"/>
    <cellStyle name="SAPBEXaggItem 4" xfId="7495"/>
    <cellStyle name="SAPBEXaggItem 4 2" xfId="16963"/>
    <cellStyle name="SAPBEXaggItem 4 2 2" xfId="20155"/>
    <cellStyle name="SAPBEXaggItem 4 2 3" xfId="10980"/>
    <cellStyle name="SAPBEXaggItem 4 2 4" xfId="11266"/>
    <cellStyle name="SAPBEXaggItem 4 2 5" xfId="13385"/>
    <cellStyle name="SAPBEXaggItem 4 2 6" xfId="19231"/>
    <cellStyle name="SAPBEXaggItem 4 3" xfId="17847"/>
    <cellStyle name="SAPBEXaggItem 4 3 2" xfId="12373"/>
    <cellStyle name="SAPBEXaggItem 4 3 3" xfId="18938"/>
    <cellStyle name="SAPBEXaggItem 4 3 4" xfId="20013"/>
    <cellStyle name="SAPBEXaggItem 4 3 5" xfId="12042"/>
    <cellStyle name="SAPBEXaggItem 4 3 6" xfId="20595"/>
    <cellStyle name="SAPBEXaggItem 5" xfId="7496"/>
    <cellStyle name="SAPBEXaggItem 5 2" xfId="16964"/>
    <cellStyle name="SAPBEXaggItem 5 2 2" xfId="20156"/>
    <cellStyle name="SAPBEXaggItem 5 2 3" xfId="20549"/>
    <cellStyle name="SAPBEXaggItem 5 2 4" xfId="19483"/>
    <cellStyle name="SAPBEXaggItem 5 2 5" xfId="20467"/>
    <cellStyle name="SAPBEXaggItem 5 2 6" xfId="20819"/>
    <cellStyle name="SAPBEXaggItem 5 3" xfId="17915"/>
    <cellStyle name="SAPBEXaggItem 5 3 2" xfId="12403"/>
    <cellStyle name="SAPBEXaggItem 5 3 3" xfId="18981"/>
    <cellStyle name="SAPBEXaggItem 5 3 4" xfId="12166"/>
    <cellStyle name="SAPBEXaggItem 5 3 5" xfId="11072"/>
    <cellStyle name="SAPBEXaggItem 5 3 6" xfId="20831"/>
    <cellStyle name="SAPBEXaggItem 6" xfId="16965"/>
    <cellStyle name="SAPBEXaggItem 6 2" xfId="20157"/>
    <cellStyle name="SAPBEXaggItem 6 3" xfId="10979"/>
    <cellStyle name="SAPBEXaggItem 6 4" xfId="19119"/>
    <cellStyle name="SAPBEXaggItem 6 5" xfId="13339"/>
    <cellStyle name="SAPBEXaggItem 6 6" xfId="19745"/>
    <cellStyle name="SAPBEXaggItem 7" xfId="17680"/>
    <cellStyle name="SAPBEXaggItem 7 2" xfId="11347"/>
    <cellStyle name="SAPBEXaggItem 7 3" xfId="12023"/>
    <cellStyle name="SAPBEXaggItem 7 4" xfId="20541"/>
    <cellStyle name="SAPBEXaggItem 7 5" xfId="19717"/>
    <cellStyle name="SAPBEXaggItem 7 6" xfId="12246"/>
    <cellStyle name="SAPBEXaggItemX" xfId="3197"/>
    <cellStyle name="SAPBEXaggItemX 2" xfId="16966"/>
    <cellStyle name="SAPBEXaggItemX 2 2" xfId="20158"/>
    <cellStyle name="SAPBEXaggItemX 2 3" xfId="10978"/>
    <cellStyle name="SAPBEXaggItemX 2 4" xfId="19134"/>
    <cellStyle name="SAPBEXaggItemX 2 5" xfId="12066"/>
    <cellStyle name="SAPBEXaggItemX 2 6" xfId="12648"/>
    <cellStyle name="SAPBEXaggItemX 3" xfId="17682"/>
    <cellStyle name="SAPBEXaggItemX 3 2" xfId="12292"/>
    <cellStyle name="SAPBEXaggItemX 3 3" xfId="12478"/>
    <cellStyle name="SAPBEXaggItemX 3 4" xfId="12072"/>
    <cellStyle name="SAPBEXaggItemX 3 5" xfId="11696"/>
    <cellStyle name="SAPBEXaggItemX 3 6" xfId="19653"/>
    <cellStyle name="SAPBEXchaText" xfId="3198"/>
    <cellStyle name="SAPBEXchaText 2" xfId="3199"/>
    <cellStyle name="SAPBEXchaText 2 2" xfId="7497"/>
    <cellStyle name="SAPBEXchaText 2 3" xfId="7498"/>
    <cellStyle name="SAPBEXchaText 2 4" xfId="13619"/>
    <cellStyle name="SAPBEXchaText 2 5" xfId="13679"/>
    <cellStyle name="SAPBEXchaText 3" xfId="7499"/>
    <cellStyle name="SAPBEXchaText 4" xfId="7500"/>
    <cellStyle name="SAPBEXchaText 5" xfId="7501"/>
    <cellStyle name="SAPBEXexcBad" xfId="3200"/>
    <cellStyle name="SAPBEXexcBad 2" xfId="7502"/>
    <cellStyle name="SAPBEXexcBad 3" xfId="7503"/>
    <cellStyle name="SAPBEXexcBad 4" xfId="7504"/>
    <cellStyle name="SAPBEXexcBad7" xfId="3201"/>
    <cellStyle name="SAPBEXexcBad7 2" xfId="3202"/>
    <cellStyle name="SAPBEXexcBad7 2 2" xfId="7505"/>
    <cellStyle name="SAPBEXexcBad7 2 2 2" xfId="16967"/>
    <cellStyle name="SAPBEXexcBad7 2 2 2 2" xfId="20159"/>
    <cellStyle name="SAPBEXexcBad7 2 2 2 3" xfId="10977"/>
    <cellStyle name="SAPBEXexcBad7 2 2 2 4" xfId="12201"/>
    <cellStyle name="SAPBEXexcBad7 2 2 2 5" xfId="11297"/>
    <cellStyle name="SAPBEXexcBad7 2 2 2 6" xfId="20667"/>
    <cellStyle name="SAPBEXexcBad7 2 2 3" xfId="17850"/>
    <cellStyle name="SAPBEXexcBad7 2 2 3 2" xfId="12375"/>
    <cellStyle name="SAPBEXexcBad7 2 2 3 3" xfId="11436"/>
    <cellStyle name="SAPBEXexcBad7 2 2 3 4" xfId="20612"/>
    <cellStyle name="SAPBEXexcBad7 2 2 3 5" xfId="20697"/>
    <cellStyle name="SAPBEXexcBad7 2 2 3 6" xfId="19457"/>
    <cellStyle name="SAPBEXexcBad7 2 3" xfId="7506"/>
    <cellStyle name="SAPBEXexcBad7 2 3 2" xfId="16968"/>
    <cellStyle name="SAPBEXexcBad7 2 3 2 2" xfId="20160"/>
    <cellStyle name="SAPBEXexcBad7 2 3 2 3" xfId="19218"/>
    <cellStyle name="SAPBEXexcBad7 2 3 2 4" xfId="19607"/>
    <cellStyle name="SAPBEXexcBad7 2 3 2 5" xfId="11198"/>
    <cellStyle name="SAPBEXexcBad7 2 3 2 6" xfId="19557"/>
    <cellStyle name="SAPBEXexcBad7 2 3 3" xfId="17918"/>
    <cellStyle name="SAPBEXexcBad7 2 3 3 2" xfId="12751"/>
    <cellStyle name="SAPBEXexcBad7 2 3 3 3" xfId="18983"/>
    <cellStyle name="SAPBEXexcBad7 2 3 3 4" xfId="19680"/>
    <cellStyle name="SAPBEXexcBad7 2 3 3 5" xfId="11579"/>
    <cellStyle name="SAPBEXexcBad7 2 3 3 6" xfId="12504"/>
    <cellStyle name="SAPBEXexcBad7 2 4" xfId="16969"/>
    <cellStyle name="SAPBEXexcBad7 2 4 2" xfId="20161"/>
    <cellStyle name="SAPBEXexcBad7 2 4 3" xfId="10976"/>
    <cellStyle name="SAPBEXexcBad7 2 4 4" xfId="19245"/>
    <cellStyle name="SAPBEXexcBad7 2 4 5" xfId="19757"/>
    <cellStyle name="SAPBEXexcBad7 2 4 6" xfId="20413"/>
    <cellStyle name="SAPBEXexcBad7 2 5" xfId="17684"/>
    <cellStyle name="SAPBEXexcBad7 2 5 2" xfId="11730"/>
    <cellStyle name="SAPBEXexcBad7 2 5 3" xfId="11551"/>
    <cellStyle name="SAPBEXexcBad7 2 5 4" xfId="19212"/>
    <cellStyle name="SAPBEXexcBad7 2 5 5" xfId="19690"/>
    <cellStyle name="SAPBEXexcBad7 2 5 6" xfId="19226"/>
    <cellStyle name="SAPBEXexcBad7 3" xfId="7507"/>
    <cellStyle name="SAPBEXexcBad7 3 2" xfId="16970"/>
    <cellStyle name="SAPBEXexcBad7 3 2 2" xfId="20162"/>
    <cellStyle name="SAPBEXexcBad7 3 2 3" xfId="10975"/>
    <cellStyle name="SAPBEXexcBad7 3 2 4" xfId="11887"/>
    <cellStyle name="SAPBEXexcBad7 3 2 5" xfId="20470"/>
    <cellStyle name="SAPBEXexcBad7 3 2 6" xfId="11311"/>
    <cellStyle name="SAPBEXexcBad7 3 3" xfId="17808"/>
    <cellStyle name="SAPBEXexcBad7 3 3 2" xfId="11368"/>
    <cellStyle name="SAPBEXexcBad7 3 3 3" xfId="18919"/>
    <cellStyle name="SAPBEXexcBad7 3 3 4" xfId="20459"/>
    <cellStyle name="SAPBEXexcBad7 3 3 5" xfId="12654"/>
    <cellStyle name="SAPBEXexcBad7 3 3 6" xfId="20621"/>
    <cellStyle name="SAPBEXexcBad7 4" xfId="7508"/>
    <cellStyle name="SAPBEXexcBad7 4 2" xfId="16971"/>
    <cellStyle name="SAPBEXexcBad7 4 2 2" xfId="20163"/>
    <cellStyle name="SAPBEXexcBad7 4 2 3" xfId="10974"/>
    <cellStyle name="SAPBEXexcBad7 4 2 4" xfId="19553"/>
    <cellStyle name="SAPBEXexcBad7 4 2 5" xfId="11164"/>
    <cellStyle name="SAPBEXexcBad7 4 2 6" xfId="19433"/>
    <cellStyle name="SAPBEXexcBad7 4 3" xfId="17849"/>
    <cellStyle name="SAPBEXexcBad7 4 3 2" xfId="12374"/>
    <cellStyle name="SAPBEXexcBad7 4 3 3" xfId="18940"/>
    <cellStyle name="SAPBEXexcBad7 4 3 4" xfId="20611"/>
    <cellStyle name="SAPBEXexcBad7 4 3 5" xfId="11069"/>
    <cellStyle name="SAPBEXexcBad7 4 3 6" xfId="19778"/>
    <cellStyle name="SAPBEXexcBad7 5" xfId="7509"/>
    <cellStyle name="SAPBEXexcBad7 5 2" xfId="16972"/>
    <cellStyle name="SAPBEXexcBad7 5 2 2" xfId="20164"/>
    <cellStyle name="SAPBEXexcBad7 5 2 3" xfId="19583"/>
    <cellStyle name="SAPBEXexcBad7 5 2 4" xfId="19188"/>
    <cellStyle name="SAPBEXexcBad7 5 2 5" xfId="11114"/>
    <cellStyle name="SAPBEXexcBad7 5 2 6" xfId="11917"/>
    <cellStyle name="SAPBEXexcBad7 5 3" xfId="17917"/>
    <cellStyle name="SAPBEXexcBad7 5 3 2" xfId="12405"/>
    <cellStyle name="SAPBEXexcBad7 5 3 3" xfId="18982"/>
    <cellStyle name="SAPBEXexcBad7 5 3 4" xfId="20638"/>
    <cellStyle name="SAPBEXexcBad7 5 3 5" xfId="11578"/>
    <cellStyle name="SAPBEXexcBad7 5 3 6" xfId="19160"/>
    <cellStyle name="SAPBEXexcBad7 6" xfId="16973"/>
    <cellStyle name="SAPBEXexcBad7 6 2" xfId="20165"/>
    <cellStyle name="SAPBEXexcBad7 6 3" xfId="10973"/>
    <cellStyle name="SAPBEXexcBad7 6 4" xfId="19681"/>
    <cellStyle name="SAPBEXexcBad7 6 5" xfId="20562"/>
    <cellStyle name="SAPBEXexcBad7 6 6" xfId="13416"/>
    <cellStyle name="SAPBEXexcBad7 7" xfId="17683"/>
    <cellStyle name="SAPBEXexcBad7 7 2" xfId="12293"/>
    <cellStyle name="SAPBEXexcBad7 7 3" xfId="11946"/>
    <cellStyle name="SAPBEXexcBad7 7 4" xfId="11781"/>
    <cellStyle name="SAPBEXexcBad7 7 5" xfId="19197"/>
    <cellStyle name="SAPBEXexcBad7 7 6" xfId="12175"/>
    <cellStyle name="SAPBEXexcBad8" xfId="3203"/>
    <cellStyle name="SAPBEXexcBad8 2" xfId="3204"/>
    <cellStyle name="SAPBEXexcBad8 2 2" xfId="7510"/>
    <cellStyle name="SAPBEXexcBad8 2 2 2" xfId="16974"/>
    <cellStyle name="SAPBEXexcBad8 2 2 2 2" xfId="20166"/>
    <cellStyle name="SAPBEXexcBad8 2 2 2 3" xfId="10972"/>
    <cellStyle name="SAPBEXexcBad8 2 2 2 4" xfId="11697"/>
    <cellStyle name="SAPBEXexcBad8 2 2 2 5" xfId="12161"/>
    <cellStyle name="SAPBEXexcBad8 2 2 2 6" xfId="11018"/>
    <cellStyle name="SAPBEXexcBad8 2 2 3" xfId="17852"/>
    <cellStyle name="SAPBEXexcBad8 2 2 3 2" xfId="12740"/>
    <cellStyle name="SAPBEXexcBad8 2 2 3 3" xfId="11932"/>
    <cellStyle name="SAPBEXexcBad8 2 2 3 4" xfId="19703"/>
    <cellStyle name="SAPBEXexcBad8 2 2 3 5" xfId="11144"/>
    <cellStyle name="SAPBEXexcBad8 2 2 3 6" xfId="11202"/>
    <cellStyle name="SAPBEXexcBad8 2 3" xfId="7511"/>
    <cellStyle name="SAPBEXexcBad8 2 3 2" xfId="16975"/>
    <cellStyle name="SAPBEXexcBad8 2 3 2 2" xfId="20167"/>
    <cellStyle name="SAPBEXexcBad8 2 3 2 3" xfId="10971"/>
    <cellStyle name="SAPBEXexcBad8 2 3 2 4" xfId="20031"/>
    <cellStyle name="SAPBEXexcBad8 2 3 2 5" xfId="11296"/>
    <cellStyle name="SAPBEXexcBad8 2 3 2 6" xfId="12683"/>
    <cellStyle name="SAPBEXexcBad8 2 3 3" xfId="17920"/>
    <cellStyle name="SAPBEXexcBad8 2 3 3 2" xfId="12407"/>
    <cellStyle name="SAPBEXexcBad8 2 3 3 3" xfId="11923"/>
    <cellStyle name="SAPBEXexcBad8 2 3 3 4" xfId="11281"/>
    <cellStyle name="SAPBEXexcBad8 2 3 3 5" xfId="20403"/>
    <cellStyle name="SAPBEXexcBad8 2 3 3 6" xfId="20809"/>
    <cellStyle name="SAPBEXexcBad8 2 4" xfId="16976"/>
    <cellStyle name="SAPBEXexcBad8 2 4 2" xfId="20168"/>
    <cellStyle name="SAPBEXexcBad8 2 4 3" xfId="20567"/>
    <cellStyle name="SAPBEXexcBad8 2 4 4" xfId="19313"/>
    <cellStyle name="SAPBEXexcBad8 2 4 5" xfId="11197"/>
    <cellStyle name="SAPBEXexcBad8 2 4 6" xfId="20823"/>
    <cellStyle name="SAPBEXexcBad8 2 5" xfId="17686"/>
    <cellStyle name="SAPBEXexcBad8 2 5 2" xfId="11348"/>
    <cellStyle name="SAPBEXexcBad8 2 5 3" xfId="11061"/>
    <cellStyle name="SAPBEXexcBad8 2 5 4" xfId="20535"/>
    <cellStyle name="SAPBEXexcBad8 2 5 5" xfId="11884"/>
    <cellStyle name="SAPBEXexcBad8 2 5 6" xfId="20768"/>
    <cellStyle name="SAPBEXexcBad8 3" xfId="7512"/>
    <cellStyle name="SAPBEXexcBad8 3 2" xfId="16977"/>
    <cellStyle name="SAPBEXexcBad8 3 2 2" xfId="20169"/>
    <cellStyle name="SAPBEXexcBad8 3 2 3" xfId="10970"/>
    <cellStyle name="SAPBEXexcBad8 3 2 4" xfId="11888"/>
    <cellStyle name="SAPBEXexcBad8 3 2 5" xfId="13355"/>
    <cellStyle name="SAPBEXexcBad8 3 2 6" xfId="19371"/>
    <cellStyle name="SAPBEXexcBad8 3 3" xfId="17809"/>
    <cellStyle name="SAPBEXexcBad8 3 3 2" xfId="11749"/>
    <cellStyle name="SAPBEXexcBad8 3 3 3" xfId="18920"/>
    <cellStyle name="SAPBEXexcBad8 3 3 4" xfId="12220"/>
    <cellStyle name="SAPBEXexcBad8 3 3 5" xfId="20634"/>
    <cellStyle name="SAPBEXexcBad8 3 3 6" xfId="20367"/>
    <cellStyle name="SAPBEXexcBad8 4" xfId="7513"/>
    <cellStyle name="SAPBEXexcBad8 4 2" xfId="16978"/>
    <cellStyle name="SAPBEXexcBad8 4 2 2" xfId="20170"/>
    <cellStyle name="SAPBEXexcBad8 4 2 3" xfId="10969"/>
    <cellStyle name="SAPBEXexcBad8 4 2 4" xfId="19642"/>
    <cellStyle name="SAPBEXexcBad8 4 2 5" xfId="19427"/>
    <cellStyle name="SAPBEXexcBad8 4 2 6" xfId="19431"/>
    <cellStyle name="SAPBEXexcBad8 4 3" xfId="17851"/>
    <cellStyle name="SAPBEXexcBad8 4 3 2" xfId="12739"/>
    <cellStyle name="SAPBEXexcBad8 4 3 3" xfId="11933"/>
    <cellStyle name="SAPBEXexcBad8 4 3 4" xfId="19025"/>
    <cellStyle name="SAPBEXexcBad8 4 3 5" xfId="12096"/>
    <cellStyle name="SAPBEXexcBad8 4 3 6" xfId="19029"/>
    <cellStyle name="SAPBEXexcBad8 5" xfId="7514"/>
    <cellStyle name="SAPBEXexcBad8 5 2" xfId="16979"/>
    <cellStyle name="SAPBEXexcBad8 5 2 2" xfId="20171"/>
    <cellStyle name="SAPBEXexcBad8 5 2 3" xfId="10968"/>
    <cellStyle name="SAPBEXexcBad8 5 2 4" xfId="19449"/>
    <cellStyle name="SAPBEXexcBad8 5 2 5" xfId="20471"/>
    <cellStyle name="SAPBEXexcBad8 5 2 6" xfId="11981"/>
    <cellStyle name="SAPBEXexcBad8 5 3" xfId="17919"/>
    <cellStyle name="SAPBEXexcBad8 5 3 2" xfId="12406"/>
    <cellStyle name="SAPBEXexcBad8 5 3 3" xfId="18984"/>
    <cellStyle name="SAPBEXexcBad8 5 3 4" xfId="11409"/>
    <cellStyle name="SAPBEXexcBad8 5 3 5" xfId="12629"/>
    <cellStyle name="SAPBEXexcBad8 5 3 6" xfId="19482"/>
    <cellStyle name="SAPBEXexcBad8 6" xfId="16980"/>
    <cellStyle name="SAPBEXexcBad8 6 2" xfId="20172"/>
    <cellStyle name="SAPBEXexcBad8 6 3" xfId="19085"/>
    <cellStyle name="SAPBEXexcBad8 6 4" xfId="12086"/>
    <cellStyle name="SAPBEXexcBad8 6 5" xfId="12141"/>
    <cellStyle name="SAPBEXexcBad8 6 6" xfId="19106"/>
    <cellStyle name="SAPBEXexcBad8 7" xfId="17685"/>
    <cellStyle name="SAPBEXexcBad8 7 2" xfId="11731"/>
    <cellStyle name="SAPBEXexcBad8 7 3" xfId="12021"/>
    <cellStyle name="SAPBEXexcBad8 7 4" xfId="11105"/>
    <cellStyle name="SAPBEXexcBad8 7 5" xfId="19325"/>
    <cellStyle name="SAPBEXexcBad8 7 6" xfId="20746"/>
    <cellStyle name="SAPBEXexcBad9" xfId="3205"/>
    <cellStyle name="SAPBEXexcBad9 2" xfId="3206"/>
    <cellStyle name="SAPBEXexcBad9 2 2" xfId="7515"/>
    <cellStyle name="SAPBEXexcBad9 2 2 2" xfId="16981"/>
    <cellStyle name="SAPBEXexcBad9 2 2 2 2" xfId="20173"/>
    <cellStyle name="SAPBEXexcBad9 2 2 2 3" xfId="10967"/>
    <cellStyle name="SAPBEXexcBad9 2 2 2 4" xfId="19737"/>
    <cellStyle name="SAPBEXexcBad9 2 2 2 5" xfId="12064"/>
    <cellStyle name="SAPBEXexcBad9 2 2 2 6" xfId="20676"/>
    <cellStyle name="SAPBEXexcBad9 2 2 3" xfId="17854"/>
    <cellStyle name="SAPBEXexcBad9 2 2 3 2" xfId="11376"/>
    <cellStyle name="SAPBEXexcBad9 2 2 3 3" xfId="18941"/>
    <cellStyle name="SAPBEXexcBad9 2 2 3 4" xfId="19708"/>
    <cellStyle name="SAPBEXexcBad9 2 2 3 5" xfId="19599"/>
    <cellStyle name="SAPBEXexcBad9 2 2 3 6" xfId="20668"/>
    <cellStyle name="SAPBEXexcBad9 2 3" xfId="7516"/>
    <cellStyle name="SAPBEXexcBad9 2 3 2" xfId="16982"/>
    <cellStyle name="SAPBEXexcBad9 2 3 2 2" xfId="20174"/>
    <cellStyle name="SAPBEXexcBad9 2 3 2 3" xfId="10966"/>
    <cellStyle name="SAPBEXexcBad9 2 3 2 4" xfId="11267"/>
    <cellStyle name="SAPBEXexcBad9 2 3 2 5" xfId="12160"/>
    <cellStyle name="SAPBEXexcBad9 2 3 2 6" xfId="12723"/>
    <cellStyle name="SAPBEXexcBad9 2 3 3" xfId="17922"/>
    <cellStyle name="SAPBEXexcBad9 2 3 3 2" xfId="12752"/>
    <cellStyle name="SAPBEXexcBad9 2 3 3 3" xfId="11798"/>
    <cellStyle name="SAPBEXexcBad9 2 3 3 4" xfId="20610"/>
    <cellStyle name="SAPBEXexcBad9 2 3 3 5" xfId="11454"/>
    <cellStyle name="SAPBEXexcBad9 2 3 3 6" xfId="19126"/>
    <cellStyle name="SAPBEXexcBad9 2 4" xfId="16983"/>
    <cellStyle name="SAPBEXexcBad9 2 4 2" xfId="20175"/>
    <cellStyle name="SAPBEXexcBad9 2 4 3" xfId="10965"/>
    <cellStyle name="SAPBEXexcBad9 2 4 4" xfId="19356"/>
    <cellStyle name="SAPBEXexcBad9 2 4 5" xfId="11295"/>
    <cellStyle name="SAPBEXexcBad9 2 4 6" xfId="20463"/>
    <cellStyle name="SAPBEXexcBad9 2 5" xfId="17688"/>
    <cellStyle name="SAPBEXexcBad9 2 5 2" xfId="12295"/>
    <cellStyle name="SAPBEXexcBad9 2 5 3" xfId="12602"/>
    <cellStyle name="SAPBEXexcBad9 2 5 4" xfId="20452"/>
    <cellStyle name="SAPBEXexcBad9 2 5 5" xfId="11647"/>
    <cellStyle name="SAPBEXexcBad9 2 5 6" xfId="11421"/>
    <cellStyle name="SAPBEXexcBad9 3" xfId="7517"/>
    <cellStyle name="SAPBEXexcBad9 3 2" xfId="16984"/>
    <cellStyle name="SAPBEXexcBad9 3 2 2" xfId="20176"/>
    <cellStyle name="SAPBEXexcBad9 3 2 3" xfId="19467"/>
    <cellStyle name="SAPBEXexcBad9 3 2 4" xfId="11268"/>
    <cellStyle name="SAPBEXexcBad9 3 2 5" xfId="13376"/>
    <cellStyle name="SAPBEXexcBad9 3 2 6" xfId="12649"/>
    <cellStyle name="SAPBEXexcBad9 3 3" xfId="17810"/>
    <cellStyle name="SAPBEXexcBad9 3 3 2" xfId="12353"/>
    <cellStyle name="SAPBEXexcBad9 3 3 3" xfId="18921"/>
    <cellStyle name="SAPBEXexcBad9 3 3 4" xfId="12221"/>
    <cellStyle name="SAPBEXexcBad9 3 3 5" xfId="19117"/>
    <cellStyle name="SAPBEXexcBad9 3 3 6" xfId="20056"/>
    <cellStyle name="SAPBEXexcBad9 4" xfId="7518"/>
    <cellStyle name="SAPBEXexcBad9 4 2" xfId="16985"/>
    <cellStyle name="SAPBEXexcBad9 4 2 2" xfId="20177"/>
    <cellStyle name="SAPBEXexcBad9 4 2 3" xfId="10964"/>
    <cellStyle name="SAPBEXexcBad9 4 2 4" xfId="19552"/>
    <cellStyle name="SAPBEXexcBad9 4 2 5" xfId="19758"/>
    <cellStyle name="SAPBEXexcBad9 4 2 6" xfId="11978"/>
    <cellStyle name="SAPBEXexcBad9 4 3" xfId="17853"/>
    <cellStyle name="SAPBEXexcBad9 4 3 2" xfId="12376"/>
    <cellStyle name="SAPBEXexcBad9 4 3 3" xfId="11931"/>
    <cellStyle name="SAPBEXexcBad9 4 3 4" xfId="20693"/>
    <cellStyle name="SAPBEXexcBad9 4 3 5" xfId="20449"/>
    <cellStyle name="SAPBEXexcBad9 4 3 6" xfId="19495"/>
    <cellStyle name="SAPBEXexcBad9 5" xfId="7519"/>
    <cellStyle name="SAPBEXexcBad9 5 2" xfId="16986"/>
    <cellStyle name="SAPBEXexcBad9 5 2 2" xfId="20178"/>
    <cellStyle name="SAPBEXexcBad9 5 2 3" xfId="10963"/>
    <cellStyle name="SAPBEXexcBad9 5 2 4" xfId="19187"/>
    <cellStyle name="SAPBEXexcBad9 5 2 5" xfId="20473"/>
    <cellStyle name="SAPBEXexcBad9 5 2 6" xfId="20649"/>
    <cellStyle name="SAPBEXexcBad9 5 3" xfId="17921"/>
    <cellStyle name="SAPBEXexcBad9 5 3 2" xfId="12408"/>
    <cellStyle name="SAPBEXexcBad9 5 3 3" xfId="18985"/>
    <cellStyle name="SAPBEXexcBad9 5 3 4" xfId="20624"/>
    <cellStyle name="SAPBEXexcBad9 5 3 5" xfId="11451"/>
    <cellStyle name="SAPBEXexcBad9 5 3 6" xfId="11143"/>
    <cellStyle name="SAPBEXexcBad9 6" xfId="16987"/>
    <cellStyle name="SAPBEXexcBad9 6 2" xfId="20179"/>
    <cellStyle name="SAPBEXexcBad9 6 3" xfId="10962"/>
    <cellStyle name="SAPBEXexcBad9 6 4" xfId="19623"/>
    <cellStyle name="SAPBEXexcBad9 6 5" xfId="12140"/>
    <cellStyle name="SAPBEXexcBad9 6 6" xfId="20664"/>
    <cellStyle name="SAPBEXexcBad9 7" xfId="17687"/>
    <cellStyle name="SAPBEXexcBad9 7 2" xfId="12294"/>
    <cellStyle name="SAPBEXexcBad9 7 3" xfId="11060"/>
    <cellStyle name="SAPBEXexcBad9 7 4" xfId="11319"/>
    <cellStyle name="SAPBEXexcBad9 7 5" xfId="13323"/>
    <cellStyle name="SAPBEXexcBad9 7 6" xfId="19725"/>
    <cellStyle name="SAPBEXexcCritical" xfId="3207"/>
    <cellStyle name="SAPBEXexcCritical 2" xfId="7520"/>
    <cellStyle name="SAPBEXexcCritical 3" xfId="7521"/>
    <cellStyle name="SAPBEXexcCritical 4" xfId="7522"/>
    <cellStyle name="SAPBEXexcCritical4" xfId="3208"/>
    <cellStyle name="SAPBEXexcCritical4 2" xfId="3209"/>
    <cellStyle name="SAPBEXexcCritical4 2 2" xfId="7523"/>
    <cellStyle name="SAPBEXexcCritical4 2 2 2" xfId="16988"/>
    <cellStyle name="SAPBEXexcCritical4 2 2 2 2" xfId="20180"/>
    <cellStyle name="SAPBEXexcCritical4 2 2 2 3" xfId="20524"/>
    <cellStyle name="SAPBEXexcCritical4 2 2 2 4" xfId="19261"/>
    <cellStyle name="SAPBEXexcCritical4 2 2 2 5" xfId="12063"/>
    <cellStyle name="SAPBEXexcCritical4 2 2 2 6" xfId="20810"/>
    <cellStyle name="SAPBEXexcCritical4 2 2 3" xfId="17856"/>
    <cellStyle name="SAPBEXexcCritical4 2 2 3 2" xfId="12377"/>
    <cellStyle name="SAPBEXexcCritical4 2 2 3 3" xfId="18943"/>
    <cellStyle name="SAPBEXexcCritical4 2 2 3 4" xfId="11428"/>
    <cellStyle name="SAPBEXexcCritical4 2 2 3 5" xfId="13324"/>
    <cellStyle name="SAPBEXexcCritical4 2 2 3 6" xfId="20732"/>
    <cellStyle name="SAPBEXexcCritical4 2 3" xfId="7524"/>
    <cellStyle name="SAPBEXexcCritical4 2 3 2" xfId="16989"/>
    <cellStyle name="SAPBEXexcCritical4 2 3 2 2" xfId="20181"/>
    <cellStyle name="SAPBEXexcCritical4 2 3 2 3" xfId="10961"/>
    <cellStyle name="SAPBEXexcCritical4 2 3 2 4" xfId="11872"/>
    <cellStyle name="SAPBEXexcCritical4 2 3 2 5" xfId="11196"/>
    <cellStyle name="SAPBEXexcCritical4 2 3 2 6" xfId="12541"/>
    <cellStyle name="SAPBEXexcCritical4 2 3 3" xfId="17924"/>
    <cellStyle name="SAPBEXexcCritical4 2 3 3 2" xfId="11391"/>
    <cellStyle name="SAPBEXexcCritical4 2 3 3 3" xfId="11922"/>
    <cellStyle name="SAPBEXexcCritical4 2 3 3 4" xfId="20012"/>
    <cellStyle name="SAPBEXexcCritical4 2 3 3 5" xfId="11580"/>
    <cellStyle name="SAPBEXexcCritical4 2 3 3 6" xfId="11621"/>
    <cellStyle name="SAPBEXexcCritical4 2 4" xfId="16990"/>
    <cellStyle name="SAPBEXexcCritical4 2 4 2" xfId="20182"/>
    <cellStyle name="SAPBEXexcCritical4 2 4 3" xfId="10960"/>
    <cellStyle name="SAPBEXexcCritical4 2 4 4" xfId="19497"/>
    <cellStyle name="SAPBEXexcCritical4 2 4 5" xfId="11205"/>
    <cellStyle name="SAPBEXexcCritical4 2 4 6" xfId="19590"/>
    <cellStyle name="SAPBEXexcCritical4 2 5" xfId="17690"/>
    <cellStyle name="SAPBEXexcCritical4 2 5 2" xfId="11349"/>
    <cellStyle name="SAPBEXexcCritical4 2 5 3" xfId="11945"/>
    <cellStyle name="SAPBEXexcCritical4 2 5 4" xfId="20578"/>
    <cellStyle name="SAPBEXexcCritical4 2 5 5" xfId="19565"/>
    <cellStyle name="SAPBEXexcCritical4 2 5 6" xfId="19223"/>
    <cellStyle name="SAPBEXexcCritical4 3" xfId="7525"/>
    <cellStyle name="SAPBEXexcCritical4 3 2" xfId="16991"/>
    <cellStyle name="SAPBEXexcCritical4 3 2 2" xfId="20183"/>
    <cellStyle name="SAPBEXexcCritical4 3 2 3" xfId="10959"/>
    <cellStyle name="SAPBEXexcCritical4 3 2 4" xfId="19679"/>
    <cellStyle name="SAPBEXexcCritical4 3 2 5" xfId="11294"/>
    <cellStyle name="SAPBEXexcCritical4 3 2 6" xfId="13309"/>
    <cellStyle name="SAPBEXexcCritical4 3 3" xfId="17811"/>
    <cellStyle name="SAPBEXexcCritical4 3 3 2" xfId="12354"/>
    <cellStyle name="SAPBEXexcCritical4 3 3 3" xfId="18922"/>
    <cellStyle name="SAPBEXexcCritical4 3 3 4" xfId="19517"/>
    <cellStyle name="SAPBEXexcCritical4 3 3 5" xfId="19166"/>
    <cellStyle name="SAPBEXexcCritical4 3 3 6" xfId="20833"/>
    <cellStyle name="SAPBEXexcCritical4 4" xfId="7526"/>
    <cellStyle name="SAPBEXexcCritical4 4 2" xfId="16992"/>
    <cellStyle name="SAPBEXexcCritical4 4 2 2" xfId="20184"/>
    <cellStyle name="SAPBEXexcCritical4 4 2 3" xfId="11415"/>
    <cellStyle name="SAPBEXexcCritical4 4 2 4" xfId="19311"/>
    <cellStyle name="SAPBEXexcCritical4 4 2 5" xfId="19759"/>
    <cellStyle name="SAPBEXexcCritical4 4 2 6" xfId="11511"/>
    <cellStyle name="SAPBEXexcCritical4 4 3" xfId="17855"/>
    <cellStyle name="SAPBEXexcCritical4 4 3 2" xfId="11377"/>
    <cellStyle name="SAPBEXexcCritical4 4 3 3" xfId="18942"/>
    <cellStyle name="SAPBEXexcCritical4 4 3 4" xfId="13293"/>
    <cellStyle name="SAPBEXexcCritical4 4 3 5" xfId="20684"/>
    <cellStyle name="SAPBEXexcCritical4 4 3 6" xfId="11776"/>
    <cellStyle name="SAPBEXexcCritical4 5" xfId="7527"/>
    <cellStyle name="SAPBEXexcCritical4 5 2" xfId="16993"/>
    <cellStyle name="SAPBEXexcCritical4 5 2 2" xfId="20185"/>
    <cellStyle name="SAPBEXexcCritical4 5 2 3" xfId="10958"/>
    <cellStyle name="SAPBEXexcCritical4 5 2 4" xfId="11889"/>
    <cellStyle name="SAPBEXexcCritical4 5 2 5" xfId="20474"/>
    <cellStyle name="SAPBEXexcCritical4 5 2 6" xfId="11657"/>
    <cellStyle name="SAPBEXexcCritical4 5 3" xfId="17923"/>
    <cellStyle name="SAPBEXexcCritical4 5 3 2" xfId="11390"/>
    <cellStyle name="SAPBEXexcCritical4 5 3 3" xfId="18986"/>
    <cellStyle name="SAPBEXexcCritical4 5 3 4" xfId="11132"/>
    <cellStyle name="SAPBEXexcCritical4 5 3 5" xfId="12682"/>
    <cellStyle name="SAPBEXexcCritical4 5 3 6" xfId="11680"/>
    <cellStyle name="SAPBEXexcCritical4 6" xfId="16994"/>
    <cellStyle name="SAPBEXexcCritical4 6 2" xfId="20186"/>
    <cellStyle name="SAPBEXexcCritical4 6 3" xfId="10957"/>
    <cellStyle name="SAPBEXexcCritical4 6 4" xfId="19551"/>
    <cellStyle name="SAPBEXexcCritical4 6 5" xfId="12671"/>
    <cellStyle name="SAPBEXexcCritical4 6 6" xfId="20680"/>
    <cellStyle name="SAPBEXexcCritical4 7" xfId="17689"/>
    <cellStyle name="SAPBEXexcCritical4 7 2" xfId="12296"/>
    <cellStyle name="SAPBEXexcCritical4 7 3" xfId="12601"/>
    <cellStyle name="SAPBEXexcCritical4 7 4" xfId="20619"/>
    <cellStyle name="SAPBEXexcCritical4 7 5" xfId="20633"/>
    <cellStyle name="SAPBEXexcCritical4 7 6" xfId="11203"/>
    <cellStyle name="SAPBEXexcCritical5" xfId="3210"/>
    <cellStyle name="SAPBEXexcCritical5 2" xfId="3211"/>
    <cellStyle name="SAPBEXexcCritical5 2 2" xfId="7528"/>
    <cellStyle name="SAPBEXexcCritical5 2 2 2" xfId="16995"/>
    <cellStyle name="SAPBEXexcCritical5 2 2 2 2" xfId="20187"/>
    <cellStyle name="SAPBEXexcCritical5 2 2 2 3" xfId="10956"/>
    <cellStyle name="SAPBEXexcCritical5 2 2 2 4" xfId="19186"/>
    <cellStyle name="SAPBEXexcCritical5 2 2 2 5" xfId="12117"/>
    <cellStyle name="SAPBEXexcCritical5 2 2 2 6" xfId="19694"/>
    <cellStyle name="SAPBEXexcCritical5 2 2 3" xfId="17858"/>
    <cellStyle name="SAPBEXexcCritical5 2 2 3 2" xfId="12379"/>
    <cellStyle name="SAPBEXexcCritical5 2 2 3 3" xfId="18945"/>
    <cellStyle name="SAPBEXexcCritical5 2 2 3 4" xfId="12688"/>
    <cellStyle name="SAPBEXexcCritical5 2 2 3 5" xfId="12619"/>
    <cellStyle name="SAPBEXexcCritical5 2 2 3 6" xfId="20603"/>
    <cellStyle name="SAPBEXexcCritical5 2 3" xfId="7529"/>
    <cellStyle name="SAPBEXexcCritical5 2 3 2" xfId="16996"/>
    <cellStyle name="SAPBEXexcCritical5 2 3 2 2" xfId="20188"/>
    <cellStyle name="SAPBEXexcCritical5 2 3 2 3" xfId="10955"/>
    <cellStyle name="SAPBEXexcCritical5 2 3 2 4" xfId="19678"/>
    <cellStyle name="SAPBEXexcCritical5 2 3 2 5" xfId="19097"/>
    <cellStyle name="SAPBEXexcCritical5 2 3 2 6" xfId="11690"/>
    <cellStyle name="SAPBEXexcCritical5 2 3 3" xfId="17926"/>
    <cellStyle name="SAPBEXexcCritical5 2 3 3 2" xfId="11766"/>
    <cellStyle name="SAPBEXexcCritical5 2 3 3 3" xfId="18988"/>
    <cellStyle name="SAPBEXexcCritical5 2 3 3 4" xfId="20011"/>
    <cellStyle name="SAPBEXexcCritical5 2 3 3 5" xfId="11038"/>
    <cellStyle name="SAPBEXexcCritical5 2 3 3 6" xfId="12242"/>
    <cellStyle name="SAPBEXexcCritical5 2 4" xfId="16997"/>
    <cellStyle name="SAPBEXexcCritical5 2 4 2" xfId="20189"/>
    <cellStyle name="SAPBEXexcCritical5 2 4 3" xfId="10954"/>
    <cellStyle name="SAPBEXexcCritical5 2 4 4" xfId="19132"/>
    <cellStyle name="SAPBEXexcCritical5 2 4 5" xfId="11180"/>
    <cellStyle name="SAPBEXexcCritical5 2 4 6" xfId="20437"/>
    <cellStyle name="SAPBEXexcCritical5 2 5" xfId="17692"/>
    <cellStyle name="SAPBEXexcCritical5 2 5 2" xfId="11732"/>
    <cellStyle name="SAPBEXexcCritical5 2 5 3" xfId="11550"/>
    <cellStyle name="SAPBEXexcCritical5 2 5 4" xfId="19476"/>
    <cellStyle name="SAPBEXexcCritical5 2 5 5" xfId="12055"/>
    <cellStyle name="SAPBEXexcCritical5 2 5 6" xfId="19163"/>
    <cellStyle name="SAPBEXexcCritical5 3" xfId="7530"/>
    <cellStyle name="SAPBEXexcCritical5 3 2" xfId="16998"/>
    <cellStyle name="SAPBEXexcCritical5 3 2 2" xfId="20190"/>
    <cellStyle name="SAPBEXexcCritical5 3 2 3" xfId="10953"/>
    <cellStyle name="SAPBEXexcCritical5 3 2 4" xfId="20030"/>
    <cellStyle name="SAPBEXexcCritical5 3 2 5" xfId="19781"/>
    <cellStyle name="SAPBEXexcCritical5 3 2 6" xfId="19633"/>
    <cellStyle name="SAPBEXexcCritical5 3 3" xfId="17812"/>
    <cellStyle name="SAPBEXexcCritical5 3 3 2" xfId="12355"/>
    <cellStyle name="SAPBEXexcCritical5 3 3 3" xfId="18923"/>
    <cellStyle name="SAPBEXexcCritical5 3 3 4" xfId="12071"/>
    <cellStyle name="SAPBEXexcCritical5 3 3 5" xfId="11568"/>
    <cellStyle name="SAPBEXexcCritical5 3 3 6" xfId="20830"/>
    <cellStyle name="SAPBEXexcCritical5 4" xfId="7531"/>
    <cellStyle name="SAPBEXexcCritical5 4 2" xfId="16999"/>
    <cellStyle name="SAPBEXexcCritical5 4 2 2" xfId="20191"/>
    <cellStyle name="SAPBEXexcCritical5 4 2 3" xfId="19233"/>
    <cellStyle name="SAPBEXexcCritical5 4 2 4" xfId="19310"/>
    <cellStyle name="SAPBEXexcCritical5 4 2 5" xfId="20475"/>
    <cellStyle name="SAPBEXexcCritical5 4 2 6" xfId="12238"/>
    <cellStyle name="SAPBEXexcCritical5 4 3" xfId="17857"/>
    <cellStyle name="SAPBEXexcCritical5 4 3 2" xfId="12378"/>
    <cellStyle name="SAPBEXexcCritical5 4 3 3" xfId="18944"/>
    <cellStyle name="SAPBEXexcCritical5 4 3 4" xfId="19239"/>
    <cellStyle name="SAPBEXexcCritical5 4 3 5" xfId="11567"/>
    <cellStyle name="SAPBEXexcCritical5 4 3 6" xfId="20581"/>
    <cellStyle name="SAPBEXexcCritical5 5" xfId="7532"/>
    <cellStyle name="SAPBEXexcCritical5 5 2" xfId="17000"/>
    <cellStyle name="SAPBEXexcCritical5 5 2 2" xfId="20192"/>
    <cellStyle name="SAPBEXexcCritical5 5 2 3" xfId="19368"/>
    <cellStyle name="SAPBEXexcCritical5 5 2 4" xfId="11015"/>
    <cellStyle name="SAPBEXexcCritical5 5 2 5" xfId="11641"/>
    <cellStyle name="SAPBEXexcCritical5 5 2 6" xfId="19351"/>
    <cellStyle name="SAPBEXexcCritical5 5 3" xfId="17925"/>
    <cellStyle name="SAPBEXexcCritical5 5 3 2" xfId="12409"/>
    <cellStyle name="SAPBEXexcCritical5 5 3 3" xfId="18987"/>
    <cellStyle name="SAPBEXexcCritical5 5 3 4" xfId="19728"/>
    <cellStyle name="SAPBEXexcCritical5 5 3 5" xfId="11581"/>
    <cellStyle name="SAPBEXexcCritical5 5 3 6" xfId="19520"/>
    <cellStyle name="SAPBEXexcCritical5 6" xfId="17001"/>
    <cellStyle name="SAPBEXexcCritical5 6 2" xfId="20193"/>
    <cellStyle name="SAPBEXexcCritical5 6 3" xfId="10952"/>
    <cellStyle name="SAPBEXexcCritical5 6 4" xfId="19281"/>
    <cellStyle name="SAPBEXexcCritical5 6 5" xfId="13312"/>
    <cellStyle name="SAPBEXexcCritical5 6 6" xfId="20675"/>
    <cellStyle name="SAPBEXexcCritical5 7" xfId="17691"/>
    <cellStyle name="SAPBEXexcCritical5 7 2" xfId="12297"/>
    <cellStyle name="SAPBEXexcCritical5 7 3" xfId="11944"/>
    <cellStyle name="SAPBEXexcCritical5 7 4" xfId="11904"/>
    <cellStyle name="SAPBEXexcCritical5 7 5" xfId="19201"/>
    <cellStyle name="SAPBEXexcCritical5 7 6" xfId="11100"/>
    <cellStyle name="SAPBEXexcCritical6" xfId="3212"/>
    <cellStyle name="SAPBEXexcCritical6 2" xfId="3213"/>
    <cellStyle name="SAPBEXexcCritical6 2 2" xfId="7533"/>
    <cellStyle name="SAPBEXexcCritical6 2 2 2" xfId="17002"/>
    <cellStyle name="SAPBEXexcCritical6 2 2 2 2" xfId="20194"/>
    <cellStyle name="SAPBEXexcCritical6 2 2 2 3" xfId="10951"/>
    <cellStyle name="SAPBEXexcCritical6 2 2 2 4" xfId="20029"/>
    <cellStyle name="SAPBEXexcCritical6 2 2 2 5" xfId="11293"/>
    <cellStyle name="SAPBEXexcCritical6 2 2 2 6" xfId="19114"/>
    <cellStyle name="SAPBEXexcCritical6 2 2 3" xfId="17860"/>
    <cellStyle name="SAPBEXexcCritical6 2 2 3 2" xfId="11757"/>
    <cellStyle name="SAPBEXexcCritical6 2 2 3 3" xfId="12770"/>
    <cellStyle name="SAPBEXexcCritical6 2 2 3 4" xfId="19501"/>
    <cellStyle name="SAPBEXexcCritical6 2 2 3 5" xfId="11572"/>
    <cellStyle name="SAPBEXexcCritical6 2 2 3 6" xfId="12718"/>
    <cellStyle name="SAPBEXexcCritical6 2 3" xfId="7534"/>
    <cellStyle name="SAPBEXexcCritical6 2 3 2" xfId="17003"/>
    <cellStyle name="SAPBEXexcCritical6 2 3 2 2" xfId="20195"/>
    <cellStyle name="SAPBEXexcCritical6 2 3 2 3" xfId="10950"/>
    <cellStyle name="SAPBEXexcCritical6 2 3 2 4" xfId="12090"/>
    <cellStyle name="SAPBEXexcCritical6 2 3 2 5" xfId="12103"/>
    <cellStyle name="SAPBEXexcCritical6 2 3 2 6" xfId="20364"/>
    <cellStyle name="SAPBEXexcCritical6 2 3 3" xfId="17928"/>
    <cellStyle name="SAPBEXexcCritical6 2 3 3 2" xfId="12411"/>
    <cellStyle name="SAPBEXexcCritical6 2 3 3 3" xfId="11921"/>
    <cellStyle name="SAPBEXexcCritical6 2 3 3 4" xfId="19753"/>
    <cellStyle name="SAPBEXexcCritical6 2 3 3 5" xfId="12483"/>
    <cellStyle name="SAPBEXexcCritical6 2 3 3 6" xfId="19468"/>
    <cellStyle name="SAPBEXexcCritical6 2 4" xfId="13664"/>
    <cellStyle name="SAPBEXexcCritical6 2 4 2" xfId="17004"/>
    <cellStyle name="SAPBEXexcCritical6 2 4 2 2" xfId="20196"/>
    <cellStyle name="SAPBEXexcCritical6 2 4 2 3" xfId="10949"/>
    <cellStyle name="SAPBEXexcCritical6 2 4 2 4" xfId="12664"/>
    <cellStyle name="SAPBEXexcCritical6 2 4 2 5" xfId="11195"/>
    <cellStyle name="SAPBEXexcCritical6 2 4 2 6" xfId="12724"/>
    <cellStyle name="SAPBEXexcCritical6 2 4 3" xfId="19406"/>
    <cellStyle name="SAPBEXexcCritical6 2 4 4" xfId="11852"/>
    <cellStyle name="SAPBEXexcCritical6 2 4 5" xfId="12235"/>
    <cellStyle name="SAPBEXexcCritical6 2 4 6" xfId="19513"/>
    <cellStyle name="SAPBEXexcCritical6 2 4 7" xfId="13411"/>
    <cellStyle name="SAPBEXexcCritical6 2 5" xfId="13584"/>
    <cellStyle name="SAPBEXexcCritical6 2 5 2" xfId="17005"/>
    <cellStyle name="SAPBEXexcCritical6 2 5 2 2" xfId="20197"/>
    <cellStyle name="SAPBEXexcCritical6 2 5 2 3" xfId="10948"/>
    <cellStyle name="SAPBEXexcCritical6 2 5 2 4" xfId="19550"/>
    <cellStyle name="SAPBEXexcCritical6 2 5 2 5" xfId="19760"/>
    <cellStyle name="SAPBEXexcCritical6 2 5 2 6" xfId="19534"/>
    <cellStyle name="SAPBEXexcCritical6 2 5 3" xfId="19381"/>
    <cellStyle name="SAPBEXexcCritical6 2 5 4" xfId="13400"/>
    <cellStyle name="SAPBEXexcCritical6 2 5 5" xfId="11612"/>
    <cellStyle name="SAPBEXexcCritical6 2 5 6" xfId="19343"/>
    <cellStyle name="SAPBEXexcCritical6 2 5 7" xfId="11845"/>
    <cellStyle name="SAPBEXexcCritical6 2 6" xfId="17006"/>
    <cellStyle name="SAPBEXexcCritical6 2 6 2" xfId="20198"/>
    <cellStyle name="SAPBEXexcCritical6 2 6 3" xfId="10947"/>
    <cellStyle name="SAPBEXexcCritical6 2 6 4" xfId="19622"/>
    <cellStyle name="SAPBEXexcCritical6 2 6 5" xfId="11876"/>
    <cellStyle name="SAPBEXexcCritical6 2 6 6" xfId="20666"/>
    <cellStyle name="SAPBEXexcCritical6 2 7" xfId="17694"/>
    <cellStyle name="SAPBEXexcCritical6 2 7 2" xfId="12298"/>
    <cellStyle name="SAPBEXexcCritical6 2 7 3" xfId="12600"/>
    <cellStyle name="SAPBEXexcCritical6 2 7 4" xfId="19739"/>
    <cellStyle name="SAPBEXexcCritical6 2 7 5" xfId="11777"/>
    <cellStyle name="SAPBEXexcCritical6 2 7 6" xfId="12760"/>
    <cellStyle name="SAPBEXexcCritical6 3" xfId="7535"/>
    <cellStyle name="SAPBEXexcCritical6 3 2" xfId="17007"/>
    <cellStyle name="SAPBEXexcCritical6 3 2 2" xfId="20199"/>
    <cellStyle name="SAPBEXexcCritical6 3 2 3" xfId="20466"/>
    <cellStyle name="SAPBEXexcCritical6 3 2 4" xfId="19185"/>
    <cellStyle name="SAPBEXexcCritical6 3 2 5" xfId="12139"/>
    <cellStyle name="SAPBEXexcCritical6 3 2 6" xfId="13392"/>
    <cellStyle name="SAPBEXexcCritical6 3 3" xfId="17813"/>
    <cellStyle name="SAPBEXexcCritical6 3 3 2" xfId="11369"/>
    <cellStyle name="SAPBEXexcCritical6 3 3 3" xfId="18924"/>
    <cellStyle name="SAPBEXexcCritical6 3 3 4" xfId="11703"/>
    <cellStyle name="SAPBEXexcCritical6 3 3 5" xfId="11508"/>
    <cellStyle name="SAPBEXexcCritical6 3 3 6" xfId="12004"/>
    <cellStyle name="SAPBEXexcCritical6 4" xfId="7536"/>
    <cellStyle name="SAPBEXexcCritical6 4 2" xfId="17008"/>
    <cellStyle name="SAPBEXexcCritical6 4 2 2" xfId="20200"/>
    <cellStyle name="SAPBEXexcCritical6 4 2 3" xfId="19593"/>
    <cellStyle name="SAPBEXexcCritical6 4 2 4" xfId="19677"/>
    <cellStyle name="SAPBEXexcCritical6 4 2 5" xfId="13311"/>
    <cellStyle name="SAPBEXexcCritical6 4 2 6" xfId="20716"/>
    <cellStyle name="SAPBEXexcCritical6 4 3" xfId="17859"/>
    <cellStyle name="SAPBEXexcCritical6 4 3 2" xfId="11756"/>
    <cellStyle name="SAPBEXexcCritical6 4 3 3" xfId="12584"/>
    <cellStyle name="SAPBEXexcCritical6 4 3 4" xfId="19173"/>
    <cellStyle name="SAPBEXexcCritical6 4 3 5" xfId="11569"/>
    <cellStyle name="SAPBEXexcCritical6 4 3 6" xfId="11983"/>
    <cellStyle name="SAPBEXexcCritical6 5" xfId="7537"/>
    <cellStyle name="SAPBEXexcCritical6 5 2" xfId="17009"/>
    <cellStyle name="SAPBEXexcCritical6 5 2 2" xfId="20201"/>
    <cellStyle name="SAPBEXexcCritical6 5 2 3" xfId="10946"/>
    <cellStyle name="SAPBEXexcCritical6 5 2 4" xfId="19309"/>
    <cellStyle name="SAPBEXexcCritical6 5 2 5" xfId="11194"/>
    <cellStyle name="SAPBEXexcCritical6 5 2 6" xfId="19723"/>
    <cellStyle name="SAPBEXexcCritical6 5 3" xfId="17927"/>
    <cellStyle name="SAPBEXexcCritical6 5 3 2" xfId="12410"/>
    <cellStyle name="SAPBEXexcCritical6 5 3 3" xfId="18989"/>
    <cellStyle name="SAPBEXexcCritical6 5 3 4" xfId="20593"/>
    <cellStyle name="SAPBEXexcCritical6 5 3 5" xfId="19141"/>
    <cellStyle name="SAPBEXexcCritical6 5 3 6" xfId="12251"/>
    <cellStyle name="SAPBEXexcCritical6 6" xfId="17010"/>
    <cellStyle name="SAPBEXexcCritical6 6 2" xfId="20202"/>
    <cellStyle name="SAPBEXexcCritical6 6 3" xfId="10945"/>
    <cellStyle name="SAPBEXexcCritical6 6 4" xfId="11016"/>
    <cellStyle name="SAPBEXexcCritical6 6 5" xfId="12714"/>
    <cellStyle name="SAPBEXexcCritical6 6 6" xfId="12184"/>
    <cellStyle name="SAPBEXexcCritical6 7" xfId="17693"/>
    <cellStyle name="SAPBEXexcCritical6 7 2" xfId="11733"/>
    <cellStyle name="SAPBEXexcCritical6 7 3" xfId="11549"/>
    <cellStyle name="SAPBEXexcCritical6 7 4" xfId="19104"/>
    <cellStyle name="SAPBEXexcCritical6 7 5" xfId="19477"/>
    <cellStyle name="SAPBEXexcCritical6 7 6" xfId="11498"/>
    <cellStyle name="SAPBEXexcGood" xfId="3214"/>
    <cellStyle name="SAPBEXexcGood 2" xfId="7538"/>
    <cellStyle name="SAPBEXexcGood 3" xfId="7539"/>
    <cellStyle name="SAPBEXexcGood 4" xfId="7540"/>
    <cellStyle name="SAPBEXexcGood1" xfId="3215"/>
    <cellStyle name="SAPBEXexcGood1 2" xfId="3216"/>
    <cellStyle name="SAPBEXexcGood1 2 2" xfId="7541"/>
    <cellStyle name="SAPBEXexcGood1 2 2 2" xfId="17011"/>
    <cellStyle name="SAPBEXexcGood1 2 2 2 2" xfId="20203"/>
    <cellStyle name="SAPBEXexcGood1 2 2 2 3" xfId="10944"/>
    <cellStyle name="SAPBEXexcGood1 2 2 2 4" xfId="19549"/>
    <cellStyle name="SAPBEXexcGood1 2 2 2 5" xfId="11670"/>
    <cellStyle name="SAPBEXexcGood1 2 2 2 6" xfId="19331"/>
    <cellStyle name="SAPBEXexcGood1 2 2 3" xfId="17862"/>
    <cellStyle name="SAPBEXexcGood1 2 2 3 2" xfId="12381"/>
    <cellStyle name="SAPBEXexcGood1 2 2 3 3" xfId="11930"/>
    <cellStyle name="SAPBEXexcGood1 2 2 3 4" xfId="11918"/>
    <cellStyle name="SAPBEXexcGood1 2 2 3 5" xfId="12771"/>
    <cellStyle name="SAPBEXexcGood1 2 2 3 6" xfId="11681"/>
    <cellStyle name="SAPBEXexcGood1 2 3" xfId="7542"/>
    <cellStyle name="SAPBEXexcGood1 2 3 2" xfId="17012"/>
    <cellStyle name="SAPBEXexcGood1 2 3 2 2" xfId="20204"/>
    <cellStyle name="SAPBEXexcGood1 2 3 2 3" xfId="10943"/>
    <cellStyle name="SAPBEXexcGood1 2 3 2 4" xfId="19184"/>
    <cellStyle name="SAPBEXexcGood1 2 3 2 5" xfId="19761"/>
    <cellStyle name="SAPBEXexcGood1 2 3 2 6" xfId="20392"/>
    <cellStyle name="SAPBEXexcGood1 2 3 3" xfId="17930"/>
    <cellStyle name="SAPBEXexcGood1 2 3 3 2" xfId="12753"/>
    <cellStyle name="SAPBEXexcGood1 2 3 3 3" xfId="18991"/>
    <cellStyle name="SAPBEXexcGood1 2 3 3 4" xfId="12085"/>
    <cellStyle name="SAPBEXexcGood1 2 3 3 5" xfId="19998"/>
    <cellStyle name="SAPBEXexcGood1 2 3 3 6" xfId="20849"/>
    <cellStyle name="SAPBEXexcGood1 2 4" xfId="17013"/>
    <cellStyle name="SAPBEXexcGood1 2 4 2" xfId="20205"/>
    <cellStyle name="SAPBEXexcGood1 2 4 3" xfId="10942"/>
    <cellStyle name="SAPBEXexcGood1 2 4 4" xfId="19260"/>
    <cellStyle name="SAPBEXexcGood1 2 4 5" xfId="19251"/>
    <cellStyle name="SAPBEXexcGood1 2 4 6" xfId="20657"/>
    <cellStyle name="SAPBEXexcGood1 2 5" xfId="17696"/>
    <cellStyle name="SAPBEXexcGood1 2 5 2" xfId="11350"/>
    <cellStyle name="SAPBEXexcGood1 2 5 3" xfId="12598"/>
    <cellStyle name="SAPBEXexcGood1 2 5 4" xfId="19731"/>
    <cellStyle name="SAPBEXexcGood1 2 5 5" xfId="13330"/>
    <cellStyle name="SAPBEXexcGood1 2 5 6" xfId="12644"/>
    <cellStyle name="SAPBEXexcGood1 3" xfId="7543"/>
    <cellStyle name="SAPBEXexcGood1 3 2" xfId="17014"/>
    <cellStyle name="SAPBEXexcGood1 3 2 2" xfId="20206"/>
    <cellStyle name="SAPBEXexcGood1 3 2 3" xfId="10941"/>
    <cellStyle name="SAPBEXexcGood1 3 2 4" xfId="19707"/>
    <cellStyle name="SAPBEXexcGood1 3 2 5" xfId="11163"/>
    <cellStyle name="SAPBEXexcGood1 3 2 6" xfId="11975"/>
    <cellStyle name="SAPBEXexcGood1 3 3" xfId="17814"/>
    <cellStyle name="SAPBEXexcGood1 3 3 2" xfId="11370"/>
    <cellStyle name="SAPBEXexcGood1 3 3 3" xfId="12469"/>
    <cellStyle name="SAPBEXexcGood1 3 3 4" xfId="20505"/>
    <cellStyle name="SAPBEXexcGood1 3 3 5" xfId="19442"/>
    <cellStyle name="SAPBEXexcGood1 3 3 6" xfId="11656"/>
    <cellStyle name="SAPBEXexcGood1 4" xfId="7544"/>
    <cellStyle name="SAPBEXexcGood1 4 2" xfId="17015"/>
    <cellStyle name="SAPBEXexcGood1 4 2 2" xfId="20207"/>
    <cellStyle name="SAPBEXexcGood1 4 2 3" xfId="19103"/>
    <cellStyle name="SAPBEXexcGood1 4 2 4" xfId="19676"/>
    <cellStyle name="SAPBEXexcGood1 4 2 5" xfId="13310"/>
    <cellStyle name="SAPBEXexcGood1 4 2 6" xfId="12551"/>
    <cellStyle name="SAPBEXexcGood1 4 3" xfId="17861"/>
    <cellStyle name="SAPBEXexcGood1 4 3 2" xfId="12380"/>
    <cellStyle name="SAPBEXexcGood1 4 3 3" xfId="11435"/>
    <cellStyle name="SAPBEXexcGood1 4 3 4" xfId="20707"/>
    <cellStyle name="SAPBEXexcGood1 4 3 5" xfId="11153"/>
    <cellStyle name="SAPBEXexcGood1 4 3 6" xfId="11129"/>
    <cellStyle name="SAPBEXexcGood1 5" xfId="7545"/>
    <cellStyle name="SAPBEXexcGood1 5 2" xfId="17016"/>
    <cellStyle name="SAPBEXexcGood1 5 2 2" xfId="20208"/>
    <cellStyle name="SAPBEXexcGood1 5 2 3" xfId="19474"/>
    <cellStyle name="SAPBEXexcGood1 5 2 4" xfId="19308"/>
    <cellStyle name="SAPBEXexcGood1 5 2 5" xfId="13375"/>
    <cellStyle name="SAPBEXexcGood1 5 2 6" xfId="19407"/>
    <cellStyle name="SAPBEXexcGood1 5 3" xfId="17929"/>
    <cellStyle name="SAPBEXexcGood1 5 3 2" xfId="12412"/>
    <cellStyle name="SAPBEXexcGood1 5 3 3" xfId="18990"/>
    <cellStyle name="SAPBEXexcGood1 5 3 4" xfId="19493"/>
    <cellStyle name="SAPBEXexcGood1 5 3 5" xfId="20673"/>
    <cellStyle name="SAPBEXexcGood1 5 3 6" xfId="12190"/>
    <cellStyle name="SAPBEXexcGood1 6" xfId="17017"/>
    <cellStyle name="SAPBEXexcGood1 6 2" xfId="20209"/>
    <cellStyle name="SAPBEXexcGood1 6 3" xfId="10940"/>
    <cellStyle name="SAPBEXexcGood1 6 4" xfId="11890"/>
    <cellStyle name="SAPBEXexcGood1 6 5" xfId="12084"/>
    <cellStyle name="SAPBEXexcGood1 6 6" xfId="20058"/>
    <cellStyle name="SAPBEXexcGood1 7" xfId="17695"/>
    <cellStyle name="SAPBEXexcGood1 7 2" xfId="12299"/>
    <cellStyle name="SAPBEXexcGood1 7 3" xfId="12599"/>
    <cellStyle name="SAPBEXexcGood1 7 4" xfId="12208"/>
    <cellStyle name="SAPBEXexcGood1 7 5" xfId="11315"/>
    <cellStyle name="SAPBEXexcGood1 7 6" xfId="19287"/>
    <cellStyle name="SAPBEXexcGood2" xfId="3217"/>
    <cellStyle name="SAPBEXexcGood2 2" xfId="3218"/>
    <cellStyle name="SAPBEXexcGood2 2 2" xfId="7546"/>
    <cellStyle name="SAPBEXexcGood2 2 2 2" xfId="17018"/>
    <cellStyle name="SAPBEXexcGood2 2 2 2 2" xfId="20210"/>
    <cellStyle name="SAPBEXexcGood2 2 2 2 3" xfId="10939"/>
    <cellStyle name="SAPBEXexcGood2 2 2 2 4" xfId="20028"/>
    <cellStyle name="SAPBEXexcGood2 2 2 2 5" xfId="13382"/>
    <cellStyle name="SAPBEXexcGood2 2 2 2 6" xfId="20123"/>
    <cellStyle name="SAPBEXexcGood2 2 2 3" xfId="17864"/>
    <cellStyle name="SAPBEXexcGood2 2 2 3 2" xfId="11378"/>
    <cellStyle name="SAPBEXexcGood2 2 2 3 3" xfId="11028"/>
    <cellStyle name="SAPBEXexcGood2 2 2 3 4" xfId="11910"/>
    <cellStyle name="SAPBEXexcGood2 2 2 3 5" xfId="11110"/>
    <cellStyle name="SAPBEXexcGood2 2 2 3 6" xfId="11052"/>
    <cellStyle name="SAPBEXexcGood2 2 3" xfId="7547"/>
    <cellStyle name="SAPBEXexcGood2 2 3 2" xfId="17019"/>
    <cellStyle name="SAPBEXexcGood2 2 3 2 2" xfId="20211"/>
    <cellStyle name="SAPBEXexcGood2 2 3 2 3" xfId="10938"/>
    <cellStyle name="SAPBEXexcGood2 2 3 2 4" xfId="11864"/>
    <cellStyle name="SAPBEXexcGood2 2 3 2 5" xfId="11292"/>
    <cellStyle name="SAPBEXexcGood2 2 3 2 6" xfId="20115"/>
    <cellStyle name="SAPBEXexcGood2 2 3 3" xfId="17932"/>
    <cellStyle name="SAPBEXexcGood2 2 3 3 2" xfId="12414"/>
    <cellStyle name="SAPBEXexcGood2 2 3 3 3" xfId="11024"/>
    <cellStyle name="SAPBEXexcGood2 2 3 3 4" xfId="20010"/>
    <cellStyle name="SAPBEXexcGood2 2 3 3 5" xfId="12046"/>
    <cellStyle name="SAPBEXexcGood2 2 3 3 6" xfId="20802"/>
    <cellStyle name="SAPBEXexcGood2 2 4" xfId="17020"/>
    <cellStyle name="SAPBEXexcGood2 2 4 2" xfId="20212"/>
    <cellStyle name="SAPBEXexcGood2 2 4 3" xfId="20533"/>
    <cellStyle name="SAPBEXexcGood2 2 4 4" xfId="19730"/>
    <cellStyle name="SAPBEXexcGood2 2 4 5" xfId="19614"/>
    <cellStyle name="SAPBEXexcGood2 2 4 6" xfId="20813"/>
    <cellStyle name="SAPBEXexcGood2 2 5" xfId="17698"/>
    <cellStyle name="SAPBEXexcGood2 2 5 2" xfId="12300"/>
    <cellStyle name="SAPBEXexcGood2 2 5 3" xfId="12477"/>
    <cellStyle name="SAPBEXexcGood2 2 5 4" xfId="19569"/>
    <cellStyle name="SAPBEXexcGood2 2 5 5" xfId="19643"/>
    <cellStyle name="SAPBEXexcGood2 2 5 6" xfId="20057"/>
    <cellStyle name="SAPBEXexcGood2 3" xfId="7548"/>
    <cellStyle name="SAPBEXexcGood2 3 2" xfId="17021"/>
    <cellStyle name="SAPBEXexcGood2 3 2 2" xfId="20213"/>
    <cellStyle name="SAPBEXexcGood2 3 2 3" xfId="11413"/>
    <cellStyle name="SAPBEXexcGood2 3 2 4" xfId="11125"/>
    <cellStyle name="SAPBEXexcGood2 3 2 5" xfId="12138"/>
    <cellStyle name="SAPBEXexcGood2 3 2 6" xfId="12165"/>
    <cellStyle name="SAPBEXexcGood2 3 3" xfId="17815"/>
    <cellStyle name="SAPBEXexcGood2 3 3 2" xfId="12356"/>
    <cellStyle name="SAPBEXexcGood2 3 3 3" xfId="12468"/>
    <cellStyle name="SAPBEXexcGood2 3 3 4" xfId="11875"/>
    <cellStyle name="SAPBEXexcGood2 3 3 5" xfId="12124"/>
    <cellStyle name="SAPBEXexcGood2 3 3 6" xfId="12768"/>
    <cellStyle name="SAPBEXexcGood2 4" xfId="7549"/>
    <cellStyle name="SAPBEXexcGood2 4 2" xfId="17022"/>
    <cellStyle name="SAPBEXexcGood2 4 2 2" xfId="20214"/>
    <cellStyle name="SAPBEXexcGood2 4 2 3" xfId="19207"/>
    <cellStyle name="SAPBEXexcGood2 4 2 4" xfId="19511"/>
    <cellStyle name="SAPBEXexcGood2 4 2 5" xfId="13308"/>
    <cellStyle name="SAPBEXexcGood2 4 2 6" xfId="20591"/>
    <cellStyle name="SAPBEXexcGood2 4 3" xfId="17863"/>
    <cellStyle name="SAPBEXexcGood2 4 3 2" xfId="12382"/>
    <cellStyle name="SAPBEXexcGood2 4 3 3" xfId="11929"/>
    <cellStyle name="SAPBEXexcGood2 4 3 4" xfId="19054"/>
    <cellStyle name="SAPBEXexcGood2 4 3 5" xfId="11649"/>
    <cellStyle name="SAPBEXexcGood2 4 3 6" xfId="12501"/>
    <cellStyle name="SAPBEXexcGood2 5" xfId="7550"/>
    <cellStyle name="SAPBEXexcGood2 5 2" xfId="17023"/>
    <cellStyle name="SAPBEXexcGood2 5 2 2" xfId="20215"/>
    <cellStyle name="SAPBEXexcGood2 5 2 3" xfId="19374"/>
    <cellStyle name="SAPBEXexcGood2 5 2 4" xfId="19143"/>
    <cellStyle name="SAPBEXexcGood2 5 2 5" xfId="11633"/>
    <cellStyle name="SAPBEXexcGood2 5 2 6" xfId="19625"/>
    <cellStyle name="SAPBEXexcGood2 5 3" xfId="17931"/>
    <cellStyle name="SAPBEXexcGood2 5 3 2" xfId="12413"/>
    <cellStyle name="SAPBEXexcGood2 5 3 3" xfId="18992"/>
    <cellStyle name="SAPBEXexcGood2 5 3 4" xfId="19752"/>
    <cellStyle name="SAPBEXexcGood2 5 3 5" xfId="18916"/>
    <cellStyle name="SAPBEXexcGood2 5 3 6" xfId="20538"/>
    <cellStyle name="SAPBEXexcGood2 6" xfId="17024"/>
    <cellStyle name="SAPBEXexcGood2 6 2" xfId="20216"/>
    <cellStyle name="SAPBEXexcGood2 6 3" xfId="10937"/>
    <cellStyle name="SAPBEXexcGood2 6 4" xfId="19631"/>
    <cellStyle name="SAPBEXexcGood2 6 5" xfId="11193"/>
    <cellStyle name="SAPBEXexcGood2 6 6" xfId="20662"/>
    <cellStyle name="SAPBEXexcGood2 7" xfId="17697"/>
    <cellStyle name="SAPBEXexcGood2 7 2" xfId="11734"/>
    <cellStyle name="SAPBEXexcGood2 7 3" xfId="12597"/>
    <cellStyle name="SAPBEXexcGood2 7 4" xfId="19828"/>
    <cellStyle name="SAPBEXexcGood2 7 5" xfId="19696"/>
    <cellStyle name="SAPBEXexcGood2 7 6" xfId="12182"/>
    <cellStyle name="SAPBEXexcGood3" xfId="3219"/>
    <cellStyle name="SAPBEXexcGood3 2" xfId="3220"/>
    <cellStyle name="SAPBEXexcGood3 2 2" xfId="7551"/>
    <cellStyle name="SAPBEXexcGood3 2 2 2" xfId="17025"/>
    <cellStyle name="SAPBEXexcGood3 2 2 2 2" xfId="20217"/>
    <cellStyle name="SAPBEXexcGood3 2 2 2 3" xfId="10936"/>
    <cellStyle name="SAPBEXexcGood3 2 2 2 4" xfId="11873"/>
    <cellStyle name="SAPBEXexcGood3 2 2 2 5" xfId="11121"/>
    <cellStyle name="SAPBEXexcGood3 2 2 2 6" xfId="12540"/>
    <cellStyle name="SAPBEXexcGood3 2 2 3" xfId="17866"/>
    <cellStyle name="SAPBEXexcGood3 2 2 3 2" xfId="12383"/>
    <cellStyle name="SAPBEXexcGood3 2 2 3 3" xfId="18947"/>
    <cellStyle name="SAPBEXexcGood3 2 2 3 4" xfId="12690"/>
    <cellStyle name="SAPBEXexcGood3 2 2 3 5" xfId="20407"/>
    <cellStyle name="SAPBEXexcGood3 2 2 3 6" xfId="12657"/>
    <cellStyle name="SAPBEXexcGood3 2 3" xfId="7552"/>
    <cellStyle name="SAPBEXexcGood3 2 3 2" xfId="17026"/>
    <cellStyle name="SAPBEXexcGood3 2 3 2 2" xfId="20218"/>
    <cellStyle name="SAPBEXexcGood3 2 3 2 3" xfId="10935"/>
    <cellStyle name="SAPBEXexcGood3 2 3 2 4" xfId="19496"/>
    <cellStyle name="SAPBEXexcGood3 2 3 2 5" xfId="19124"/>
    <cellStyle name="SAPBEXexcGood3 2 3 2 6" xfId="12183"/>
    <cellStyle name="SAPBEXexcGood3 2 3 3" xfId="17934"/>
    <cellStyle name="SAPBEXexcGood3 2 3 3 2" xfId="12754"/>
    <cellStyle name="SAPBEXexcGood3 2 3 3 3" xfId="18994"/>
    <cellStyle name="SAPBEXexcGood3 2 3 3 4" xfId="12660"/>
    <cellStyle name="SAPBEXexcGood3 2 3 3 5" xfId="18915"/>
    <cellStyle name="SAPBEXexcGood3 2 3 3 6" xfId="11330"/>
    <cellStyle name="SAPBEXexcGood3 2 4" xfId="17027"/>
    <cellStyle name="SAPBEXexcGood3 2 4 2" xfId="20219"/>
    <cellStyle name="SAPBEXexcGood3 2 4 3" xfId="10934"/>
    <cellStyle name="SAPBEXexcGood3 2 4 4" xfId="19270"/>
    <cellStyle name="SAPBEXexcGood3 2 4 5" xfId="12099"/>
    <cellStyle name="SAPBEXexcGood3 2 4 6" xfId="12544"/>
    <cellStyle name="SAPBEXexcGood3 2 5" xfId="17700"/>
    <cellStyle name="SAPBEXexcGood3 2 5 2" xfId="12302"/>
    <cellStyle name="SAPBEXexcGood3 2 5 3" xfId="12596"/>
    <cellStyle name="SAPBEXexcGood3 2 5 4" xfId="19369"/>
    <cellStyle name="SAPBEXexcGood3 2 5 5" xfId="11316"/>
    <cellStyle name="SAPBEXexcGood3 2 5 6" xfId="12155"/>
    <cellStyle name="SAPBEXexcGood3 3" xfId="7553"/>
    <cellStyle name="SAPBEXexcGood3 3 2" xfId="17028"/>
    <cellStyle name="SAPBEXexcGood3 3 2 2" xfId="20220"/>
    <cellStyle name="SAPBEXexcGood3 3 2 3" xfId="10933"/>
    <cellStyle name="SAPBEXexcGood3 3 2 4" xfId="11891"/>
    <cellStyle name="SAPBEXexcGood3 3 2 5" xfId="13337"/>
    <cellStyle name="SAPBEXexcGood3 3 2 6" xfId="11605"/>
    <cellStyle name="SAPBEXexcGood3 3 3" xfId="17816"/>
    <cellStyle name="SAPBEXexcGood3 3 3 2" xfId="11750"/>
    <cellStyle name="SAPBEXexcGood3 3 3 3" xfId="18925"/>
    <cellStyle name="SAPBEXexcGood3 3 3 4" xfId="11704"/>
    <cellStyle name="SAPBEXexcGood3 3 3 5" xfId="20388"/>
    <cellStyle name="SAPBEXexcGood3 3 3 6" xfId="19600"/>
    <cellStyle name="SAPBEXexcGood3 4" xfId="7554"/>
    <cellStyle name="SAPBEXexcGood3 4 2" xfId="17029"/>
    <cellStyle name="SAPBEXexcGood3 4 2 2" xfId="20221"/>
    <cellStyle name="SAPBEXexcGood3 4 2 3" xfId="10932"/>
    <cellStyle name="SAPBEXexcGood3 4 2 4" xfId="19548"/>
    <cellStyle name="SAPBEXexcGood3 4 2 5" xfId="13307"/>
    <cellStyle name="SAPBEXexcGood3 4 2 6" xfId="20683"/>
    <cellStyle name="SAPBEXexcGood3 4 3" xfId="17865"/>
    <cellStyle name="SAPBEXexcGood3 4 3 2" xfId="11379"/>
    <cellStyle name="SAPBEXexcGood3 4 3 3" xfId="18946"/>
    <cellStyle name="SAPBEXexcGood3 4 3 4" xfId="13405"/>
    <cellStyle name="SAPBEXexcGood3 4 3 5" xfId="12043"/>
    <cellStyle name="SAPBEXexcGood3 4 3 6" xfId="19489"/>
    <cellStyle name="SAPBEXexcGood3 5" xfId="7555"/>
    <cellStyle name="SAPBEXexcGood3 5 2" xfId="17030"/>
    <cellStyle name="SAPBEXexcGood3 5 2 2" xfId="20222"/>
    <cellStyle name="SAPBEXexcGood3 5 2 3" xfId="20556"/>
    <cellStyle name="SAPBEXexcGood3 5 2 4" xfId="19183"/>
    <cellStyle name="SAPBEXexcGood3 5 2 5" xfId="11192"/>
    <cellStyle name="SAPBEXexcGood3 5 2 6" xfId="20821"/>
    <cellStyle name="SAPBEXexcGood3 5 3" xfId="17933"/>
    <cellStyle name="SAPBEXexcGood3 5 3 2" xfId="11392"/>
    <cellStyle name="SAPBEXexcGood3 5 3 3" xfId="18993"/>
    <cellStyle name="SAPBEXexcGood3 5 3 4" xfId="19128"/>
    <cellStyle name="SAPBEXexcGood3 5 3 5" xfId="19214"/>
    <cellStyle name="SAPBEXexcGood3 5 3 6" xfId="11466"/>
    <cellStyle name="SAPBEXexcGood3 6" xfId="17031"/>
    <cellStyle name="SAPBEXexcGood3 6 2" xfId="20223"/>
    <cellStyle name="SAPBEXexcGood3 6 3" xfId="19571"/>
    <cellStyle name="SAPBEXexcGood3 6 4" xfId="19675"/>
    <cellStyle name="SAPBEXexcGood3 6 5" xfId="11902"/>
    <cellStyle name="SAPBEXexcGood3 6 6" xfId="19219"/>
    <cellStyle name="SAPBEXexcGood3 7" xfId="17699"/>
    <cellStyle name="SAPBEXexcGood3 7 2" xfId="12301"/>
    <cellStyle name="SAPBEXexcGood3 7 3" xfId="12476"/>
    <cellStyle name="SAPBEXexcGood3 7 4" xfId="20553"/>
    <cellStyle name="SAPBEXexcGood3 7 5" xfId="19330"/>
    <cellStyle name="SAPBEXexcGood3 7 6" xfId="12486"/>
    <cellStyle name="SAPBEXexcVeryBad" xfId="3221"/>
    <cellStyle name="SAPBEXexcVeryBad 2" xfId="7556"/>
    <cellStyle name="SAPBEXexcVeryBad 3" xfId="7557"/>
    <cellStyle name="SAPBEXexcVeryBad 4" xfId="7558"/>
    <cellStyle name="SAPBEXfilterDrill" xfId="3222"/>
    <cellStyle name="SAPBEXfilterDrill 2" xfId="3223"/>
    <cellStyle name="SAPBEXfilterDrill 2 2" xfId="7559"/>
    <cellStyle name="SAPBEXfilterDrill 2 3" xfId="7560"/>
    <cellStyle name="SAPBEXfilterDrill 2 4" xfId="9386"/>
    <cellStyle name="SAPBEXfilterDrill 2 5" xfId="13675"/>
    <cellStyle name="SAPBEXfilterDrill 3" xfId="7561"/>
    <cellStyle name="SAPBEXfilterDrill 4" xfId="7562"/>
    <cellStyle name="SAPBEXfilterDrill 5" xfId="7563"/>
    <cellStyle name="SAPBEXfilterItem" xfId="3224"/>
    <cellStyle name="SAPBEXfilterItem 2" xfId="3225"/>
    <cellStyle name="SAPBEXfilterItem 2 2" xfId="7564"/>
    <cellStyle name="SAPBEXfilterItem 2 3" xfId="7565"/>
    <cellStyle name="SAPBEXfilterItem 2 4" xfId="13685"/>
    <cellStyle name="SAPBEXfilterItem 2 5" xfId="13621"/>
    <cellStyle name="SAPBEXfilterItem 3" xfId="7566"/>
    <cellStyle name="SAPBEXfilterItem 4" xfId="7567"/>
    <cellStyle name="SAPBEXfilterItem 5" xfId="7568"/>
    <cellStyle name="SAPBEXfilterText" xfId="3226"/>
    <cellStyle name="SAPBEXfilterText 2" xfId="3227"/>
    <cellStyle name="SAPBEXfilterText 2 2" xfId="7569"/>
    <cellStyle name="SAPBEXfilterText 2 3" xfId="7570"/>
    <cellStyle name="SAPBEXfilterText 2 4" xfId="13693"/>
    <cellStyle name="SAPBEXfilterText 2 5" xfId="13583"/>
    <cellStyle name="SAPBEXfilterText 3" xfId="7571"/>
    <cellStyle name="SAPBEXfilterText 4" xfId="7572"/>
    <cellStyle name="SAPBEXfilterText 5" xfId="7573"/>
    <cellStyle name="SAPBEXformats" xfId="3228"/>
    <cellStyle name="SAPBEXformats 2" xfId="3229"/>
    <cellStyle name="SAPBEXformats 2 2" xfId="7574"/>
    <cellStyle name="SAPBEXformats 2 2 2" xfId="17032"/>
    <cellStyle name="SAPBEXformats 2 2 2 2" xfId="20224"/>
    <cellStyle name="SAPBEXformats 2 2 2 3" xfId="10931"/>
    <cellStyle name="SAPBEXformats 2 2 2 4" xfId="19307"/>
    <cellStyle name="SAPBEXformats 2 2 2 5" xfId="11291"/>
    <cellStyle name="SAPBEXformats 2 2 2 6" xfId="11974"/>
    <cellStyle name="SAPBEXformats 2 2 3" xfId="17868"/>
    <cellStyle name="SAPBEXformats 2 2 3 2" xfId="11759"/>
    <cellStyle name="SAPBEXformats 2 2 3 3" xfId="18949"/>
    <cellStyle name="SAPBEXformats 2 2 3 4" xfId="19026"/>
    <cellStyle name="SAPBEXformats 2 2 3 5" xfId="13331"/>
    <cellStyle name="SAPBEXformats 2 2 3 6" xfId="12552"/>
    <cellStyle name="SAPBEXformats 2 3" xfId="7575"/>
    <cellStyle name="SAPBEXformats 2 3 2" xfId="17033"/>
    <cellStyle name="SAPBEXformats 2 3 2 2" xfId="20225"/>
    <cellStyle name="SAPBEXformats 2 3 2 3" xfId="10915"/>
    <cellStyle name="SAPBEXformats 2 3 2 4" xfId="19445"/>
    <cellStyle name="SAPBEXformats 2 3 2 5" xfId="11290"/>
    <cellStyle name="SAPBEXformats 2 3 2 6" xfId="20536"/>
    <cellStyle name="SAPBEXformats 2 3 3" xfId="17936"/>
    <cellStyle name="SAPBEXformats 2 3 3 2" xfId="12416"/>
    <cellStyle name="SAPBEXformats 2 3 3 3" xfId="12465"/>
    <cellStyle name="SAPBEXformats 2 3 3 4" xfId="19172"/>
    <cellStyle name="SAPBEXformats 2 3 3 5" xfId="11453"/>
    <cellStyle name="SAPBEXformats 2 3 3 6" xfId="11671"/>
    <cellStyle name="SAPBEXformats 2 4" xfId="17034"/>
    <cellStyle name="SAPBEXformats 2 4 2" xfId="20226"/>
    <cellStyle name="SAPBEXformats 2 4 3" xfId="18877"/>
    <cellStyle name="SAPBEXformats 2 4 4" xfId="19350"/>
    <cellStyle name="SAPBEXformats 2 4 5" xfId="12153"/>
    <cellStyle name="SAPBEXformats 2 4 6" xfId="11051"/>
    <cellStyle name="SAPBEXformats 2 5" xfId="17702"/>
    <cellStyle name="SAPBEXformats 2 5 2" xfId="11352"/>
    <cellStyle name="SAPBEXformats 2 5 3" xfId="11547"/>
    <cellStyle name="SAPBEXformats 2 5 4" xfId="20017"/>
    <cellStyle name="SAPBEXformats 2 5 5" xfId="19272"/>
    <cellStyle name="SAPBEXformats 2 5 6" xfId="12070"/>
    <cellStyle name="SAPBEXformats 3" xfId="7576"/>
    <cellStyle name="SAPBEXformats 3 2" xfId="17035"/>
    <cellStyle name="SAPBEXformats 3 2 2" xfId="20227"/>
    <cellStyle name="SAPBEXformats 3 2 3" xfId="18878"/>
    <cellStyle name="SAPBEXformats 3 2 4" xfId="11892"/>
    <cellStyle name="SAPBEXformats 3 2 5" xfId="12083"/>
    <cellStyle name="SAPBEXformats 3 2 6" xfId="11853"/>
    <cellStyle name="SAPBEXformats 3 3" xfId="17817"/>
    <cellStyle name="SAPBEXformats 3 3 2" xfId="12735"/>
    <cellStyle name="SAPBEXformats 3 3 3" xfId="18926"/>
    <cellStyle name="SAPBEXformats 3 3 4" xfId="12222"/>
    <cellStyle name="SAPBEXformats 3 3 5" xfId="11985"/>
    <cellStyle name="SAPBEXformats 3 3 6" xfId="19777"/>
    <cellStyle name="SAPBEXformats 4" xfId="7577"/>
    <cellStyle name="SAPBEXformats 4 2" xfId="17036"/>
    <cellStyle name="SAPBEXformats 4 2 2" xfId="20228"/>
    <cellStyle name="SAPBEXformats 4 2 3" xfId="18879"/>
    <cellStyle name="SAPBEXformats 4 2 4" xfId="19525"/>
    <cellStyle name="SAPBEXformats 4 2 5" xfId="19490"/>
    <cellStyle name="SAPBEXformats 4 2 6" xfId="20685"/>
    <cellStyle name="SAPBEXformats 4 3" xfId="17867"/>
    <cellStyle name="SAPBEXformats 4 3 2" xfId="11758"/>
    <cellStyle name="SAPBEXformats 4 3 3" xfId="18948"/>
    <cellStyle name="SAPBEXformats 4 3 4" xfId="19666"/>
    <cellStyle name="SAPBEXformats 4 3 5" xfId="20406"/>
    <cellStyle name="SAPBEXformats 4 3 6" xfId="20850"/>
    <cellStyle name="SAPBEXformats 5" xfId="7578"/>
    <cellStyle name="SAPBEXformats 5 2" xfId="17037"/>
    <cellStyle name="SAPBEXformats 5 2 2" xfId="20229"/>
    <cellStyle name="SAPBEXformats 5 2 3" xfId="18880"/>
    <cellStyle name="SAPBEXformats 5 2 4" xfId="19547"/>
    <cellStyle name="SAPBEXformats 5 2 5" xfId="12136"/>
    <cellStyle name="SAPBEXformats 5 2 6" xfId="11973"/>
    <cellStyle name="SAPBEXformats 5 3" xfId="17935"/>
    <cellStyle name="SAPBEXformats 5 3 2" xfId="12415"/>
    <cellStyle name="SAPBEXformats 5 3 3" xfId="18995"/>
    <cellStyle name="SAPBEXformats 5 3 4" xfId="19616"/>
    <cellStyle name="SAPBEXformats 5 3 5" xfId="18914"/>
    <cellStyle name="SAPBEXformats 5 3 6" xfId="19041"/>
    <cellStyle name="SAPBEXformats 6" xfId="17038"/>
    <cellStyle name="SAPBEXformats 6 2" xfId="20230"/>
    <cellStyle name="SAPBEXformats 6 3" xfId="20455"/>
    <cellStyle name="SAPBEXformats 6 4" xfId="19636"/>
    <cellStyle name="SAPBEXformats 6 5" xfId="13306"/>
    <cellStyle name="SAPBEXformats 6 6" xfId="19037"/>
    <cellStyle name="SAPBEXformats 7" xfId="17701"/>
    <cellStyle name="SAPBEXformats 7 2" xfId="11351"/>
    <cellStyle name="SAPBEXformats 7 3" xfId="11548"/>
    <cellStyle name="SAPBEXformats 7 4" xfId="19205"/>
    <cellStyle name="SAPBEXformats 7 5" xfId="11249"/>
    <cellStyle name="SAPBEXformats 7 6" xfId="19514"/>
    <cellStyle name="SAPBEXheaderData" xfId="3230"/>
    <cellStyle name="SAPBEXheaderData 2" xfId="7579"/>
    <cellStyle name="SAPBEXheaderData 3" xfId="7580"/>
    <cellStyle name="SAPBEXheaderData 4" xfId="7581"/>
    <cellStyle name="SAPBEXheaderItem" xfId="3231"/>
    <cellStyle name="SAPBEXheaderItem 2" xfId="3232"/>
    <cellStyle name="SAPBEXheaderItem 2 2" xfId="7582"/>
    <cellStyle name="SAPBEXheaderItem 2 3" xfId="7583"/>
    <cellStyle name="SAPBEXheaderItem 2 4" xfId="13665"/>
    <cellStyle name="SAPBEXheaderItem 2 5" xfId="13634"/>
    <cellStyle name="SAPBEXheaderItem 3" xfId="7584"/>
    <cellStyle name="SAPBEXheaderItem 4" xfId="7585"/>
    <cellStyle name="SAPBEXheaderItem 5" xfId="7586"/>
    <cellStyle name="SAPBEXheaderItem 6" xfId="17039"/>
    <cellStyle name="SAPBEXheaderText" xfId="3233"/>
    <cellStyle name="SAPBEXheaderText 2" xfId="3234"/>
    <cellStyle name="SAPBEXheaderText 2 2" xfId="7587"/>
    <cellStyle name="SAPBEXheaderText 2 3" xfId="7588"/>
    <cellStyle name="SAPBEXheaderText 2 4" xfId="13600"/>
    <cellStyle name="SAPBEXheaderText 2 5" xfId="13734"/>
    <cellStyle name="SAPBEXheaderText 3" xfId="7589"/>
    <cellStyle name="SAPBEXheaderText 4" xfId="7590"/>
    <cellStyle name="SAPBEXheaderText 5" xfId="7591"/>
    <cellStyle name="SAPBEXheaderText 6" xfId="17040"/>
    <cellStyle name="SAPBEXHLevel0" xfId="3235"/>
    <cellStyle name="SAPBEXHLevel0 2" xfId="3236"/>
    <cellStyle name="SAPBEXHLevel0 2 2" xfId="17041"/>
    <cellStyle name="SAPBEXHLevel0 2 2 2" xfId="20231"/>
    <cellStyle name="SAPBEXHLevel0 2 2 3" xfId="18881"/>
    <cellStyle name="SAPBEXHLevel0 2 2 4" xfId="20027"/>
    <cellStyle name="SAPBEXHLevel0 2 2 5" xfId="11289"/>
    <cellStyle name="SAPBEXHLevel0 2 2 6" xfId="11050"/>
    <cellStyle name="SAPBEXHLevel0 2 3" xfId="17704"/>
    <cellStyle name="SAPBEXHLevel0 2 3 2" xfId="11735"/>
    <cellStyle name="SAPBEXHLevel0 2 3 3" xfId="11546"/>
    <cellStyle name="SAPBEXHLevel0 2 3 4" xfId="12453"/>
    <cellStyle name="SAPBEXHLevel0 2 3 5" xfId="19073"/>
    <cellStyle name="SAPBEXHLevel0 2 3 6" xfId="11955"/>
    <cellStyle name="SAPBEXHLevel0 3" xfId="17042"/>
    <cellStyle name="SAPBEXHLevel0 3 2" xfId="20232"/>
    <cellStyle name="SAPBEXHLevel0 3 3" xfId="18882"/>
    <cellStyle name="SAPBEXHLevel0 3 4" xfId="20026"/>
    <cellStyle name="SAPBEXHLevel0 3 5" xfId="12109"/>
    <cellStyle name="SAPBEXHLevel0 3 6" xfId="11604"/>
    <cellStyle name="SAPBEXHLevel0 4" xfId="17703"/>
    <cellStyle name="SAPBEXHLevel0 4 2" xfId="12303"/>
    <cellStyle name="SAPBEXHLevel0 4 3" xfId="12475"/>
    <cellStyle name="SAPBEXHLevel0 4 4" xfId="20626"/>
    <cellStyle name="SAPBEXHLevel0 4 5" xfId="20498"/>
    <cellStyle name="SAPBEXHLevel0 4 6" xfId="19317"/>
    <cellStyle name="SAPBEXHLevel0X" xfId="3237"/>
    <cellStyle name="SAPBEXHLevel0X 2" xfId="3238"/>
    <cellStyle name="SAPBEXHLevel0X 2 2" xfId="17043"/>
    <cellStyle name="SAPBEXHLevel0X 2 2 2" xfId="20233"/>
    <cellStyle name="SAPBEXHLevel0X 2 2 3" xfId="18883"/>
    <cellStyle name="SAPBEXHLevel0X 2 2 4" xfId="11269"/>
    <cellStyle name="SAPBEXHLevel0X 2 2 5" xfId="20477"/>
    <cellStyle name="SAPBEXHLevel0X 2 2 6" xfId="20663"/>
    <cellStyle name="SAPBEXHLevel0X 2 3" xfId="17706"/>
    <cellStyle name="SAPBEXHLevel0X 2 3 2" xfId="12304"/>
    <cellStyle name="SAPBEXHLevel0X 2 3 3" xfId="11544"/>
    <cellStyle name="SAPBEXHLevel0X 2 3 4" xfId="19827"/>
    <cellStyle name="SAPBEXHLevel0X 2 3 5" xfId="11008"/>
    <cellStyle name="SAPBEXHLevel0X 2 3 6" xfId="12550"/>
    <cellStyle name="SAPBEXHLevel0X 3" xfId="17044"/>
    <cellStyle name="SAPBEXHLevel0X 3 2" xfId="20234"/>
    <cellStyle name="SAPBEXHLevel0X 3 3" xfId="18884"/>
    <cellStyle name="SAPBEXHLevel0X 3 4" xfId="11270"/>
    <cellStyle name="SAPBEXHLevel0X 3 5" xfId="13336"/>
    <cellStyle name="SAPBEXHLevel0X 3 6" xfId="11139"/>
    <cellStyle name="SAPBEXHLevel0X 4" xfId="17705"/>
    <cellStyle name="SAPBEXHLevel0X 4 2" xfId="11736"/>
    <cellStyle name="SAPBEXHLevel0X 4 3" xfId="11545"/>
    <cellStyle name="SAPBEXHLevel0X 4 4" xfId="20528"/>
    <cellStyle name="SAPBEXHLevel0X 4 5" xfId="11250"/>
    <cellStyle name="SAPBEXHLevel0X 4 6" xfId="19303"/>
    <cellStyle name="SAPBEXHLevel1" xfId="3239"/>
    <cellStyle name="SAPBEXHLevel1 2" xfId="3240"/>
    <cellStyle name="SAPBEXHLevel1 2 2" xfId="17045"/>
    <cellStyle name="SAPBEXHLevel1 2 2 2" xfId="20235"/>
    <cellStyle name="SAPBEXHLevel1 2 2 3" xfId="18885"/>
    <cellStyle name="SAPBEXHLevel1 2 2 4" xfId="20545"/>
    <cellStyle name="SAPBEXHLevel1 2 2 5" xfId="13305"/>
    <cellStyle name="SAPBEXHLevel1 2 2 6" xfId="19228"/>
    <cellStyle name="SAPBEXHLevel1 2 3" xfId="17708"/>
    <cellStyle name="SAPBEXHLevel1 2 3 2" xfId="12306"/>
    <cellStyle name="SAPBEXHLevel1 2 3 3" xfId="11543"/>
    <cellStyle name="SAPBEXHLevel1 2 3 4" xfId="19099"/>
    <cellStyle name="SAPBEXHLevel1 2 3 5" xfId="20636"/>
    <cellStyle name="SAPBEXHLevel1 2 3 6" xfId="19047"/>
    <cellStyle name="SAPBEXHLevel1 3" xfId="17046"/>
    <cellStyle name="SAPBEXHLevel1 3 2" xfId="20236"/>
    <cellStyle name="SAPBEXHLevel1 3 3" xfId="20539"/>
    <cellStyle name="SAPBEXHLevel1 3 4" xfId="19704"/>
    <cellStyle name="SAPBEXHLevel1 3 5" xfId="12662"/>
    <cellStyle name="SAPBEXHLevel1 3 6" xfId="20815"/>
    <cellStyle name="SAPBEXHLevel1 4" xfId="17707"/>
    <cellStyle name="SAPBEXHLevel1 4 2" xfId="12305"/>
    <cellStyle name="SAPBEXHLevel1 4 3" xfId="11447"/>
    <cellStyle name="SAPBEXHLevel1 4 4" xfId="19470"/>
    <cellStyle name="SAPBEXHLevel1 4 5" xfId="19561"/>
    <cellStyle name="SAPBEXHLevel1 4 6" xfId="20616"/>
    <cellStyle name="SAPBEXHLevel1X" xfId="3241"/>
    <cellStyle name="SAPBEXHLevel1X 2" xfId="3242"/>
    <cellStyle name="SAPBEXHLevel1X 2 2" xfId="17047"/>
    <cellStyle name="SAPBEXHLevel1X 2 2 2" xfId="20237"/>
    <cellStyle name="SAPBEXHLevel1X 2 2 3" xfId="11960"/>
    <cellStyle name="SAPBEXHLevel1X 2 2 4" xfId="19182"/>
    <cellStyle name="SAPBEXHLevel1X 2 2 5" xfId="13374"/>
    <cellStyle name="SAPBEXHLevel1X 2 2 6" xfId="19255"/>
    <cellStyle name="SAPBEXHLevel1X 2 3" xfId="17710"/>
    <cellStyle name="SAPBEXHLevel1X 2 3 2" xfId="12308"/>
    <cellStyle name="SAPBEXHLevel1X 2 3 3" xfId="11541"/>
    <cellStyle name="SAPBEXHLevel1X 2 3 4" xfId="19278"/>
    <cellStyle name="SAPBEXHLevel1X 2 3 5" xfId="20049"/>
    <cellStyle name="SAPBEXHLevel1X 2 3 6" xfId="11678"/>
    <cellStyle name="SAPBEXHLevel1X 3" xfId="17048"/>
    <cellStyle name="SAPBEXHLevel1X 3 2" xfId="20238"/>
    <cellStyle name="SAPBEXHLevel1X 3 3" xfId="18886"/>
    <cellStyle name="SAPBEXHLevel1X 3 4" xfId="19674"/>
    <cellStyle name="SAPBEXHLevel1X 3 5" xfId="13328"/>
    <cellStyle name="SAPBEXHLevel1X 3 6" xfId="19450"/>
    <cellStyle name="SAPBEXHLevel1X 4" xfId="17709"/>
    <cellStyle name="SAPBEXHLevel1X 4 2" xfId="12307"/>
    <cellStyle name="SAPBEXHLevel1X 4 3" xfId="11542"/>
    <cellStyle name="SAPBEXHLevel1X 4 4" xfId="20637"/>
    <cellStyle name="SAPBEXHLevel1X 4 5" xfId="19196"/>
    <cellStyle name="SAPBEXHLevel1X 4 6" xfId="19727"/>
    <cellStyle name="SAPBEXHLevel2" xfId="3243"/>
    <cellStyle name="SAPBEXHLevel2 2" xfId="3244"/>
    <cellStyle name="SAPBEXHLevel2 2 2" xfId="17049"/>
    <cellStyle name="SAPBEXHLevel2 2 2 2" xfId="20239"/>
    <cellStyle name="SAPBEXHLevel2 2 2 3" xfId="18887"/>
    <cellStyle name="SAPBEXHLevel2 2 2 4" xfId="19306"/>
    <cellStyle name="SAPBEXHLevel2 2 2 5" xfId="20479"/>
    <cellStyle name="SAPBEXHLevel2 2 2 6" xfId="11650"/>
    <cellStyle name="SAPBEXHLevel2 2 3" xfId="17712"/>
    <cellStyle name="SAPBEXHLevel2 2 3 2" xfId="11737"/>
    <cellStyle name="SAPBEXHLevel2 2 3 3" xfId="12020"/>
    <cellStyle name="SAPBEXHLevel2 2 3 4" xfId="19594"/>
    <cellStyle name="SAPBEXHLevel2 2 3 5" xfId="19602"/>
    <cellStyle name="SAPBEXHLevel2 2 3 6" xfId="12100"/>
    <cellStyle name="SAPBEXHLevel2 3" xfId="17050"/>
    <cellStyle name="SAPBEXHLevel2 3 2" xfId="20240"/>
    <cellStyle name="SAPBEXHLevel2 3 3" xfId="18888"/>
    <cellStyle name="SAPBEXHLevel2 3 4" xfId="11893"/>
    <cellStyle name="SAPBEXHLevel2 3 5" xfId="11288"/>
    <cellStyle name="SAPBEXHLevel2 3 6" xfId="20661"/>
    <cellStyle name="SAPBEXHLevel2 4" xfId="17711"/>
    <cellStyle name="SAPBEXHLevel2 4 2" xfId="11353"/>
    <cellStyle name="SAPBEXHLevel2 4 3" xfId="11446"/>
    <cellStyle name="SAPBEXHLevel2 4 4" xfId="12209"/>
    <cellStyle name="SAPBEXHLevel2 4 5" xfId="20424"/>
    <cellStyle name="SAPBEXHLevel2 4 6" xfId="12239"/>
    <cellStyle name="SAPBEXHLevel2X" xfId="3245"/>
    <cellStyle name="SAPBEXHLevel2X 2" xfId="3246"/>
    <cellStyle name="SAPBEXHLevel2X 2 2" xfId="17051"/>
    <cellStyle name="SAPBEXHLevel2X 2 2 2" xfId="20241"/>
    <cellStyle name="SAPBEXHLevel2X 2 2 3" xfId="19209"/>
    <cellStyle name="SAPBEXHLevel2X 2 2 4" xfId="19546"/>
    <cellStyle name="SAPBEXHLevel2X 2 2 5" xfId="11162"/>
    <cellStyle name="SAPBEXHLevel2X 2 2 6" xfId="19650"/>
    <cellStyle name="SAPBEXHLevel2X 2 3" xfId="17714"/>
    <cellStyle name="SAPBEXHLevel2X 2 3 2" xfId="11354"/>
    <cellStyle name="SAPBEXHLevel2X 2 3 3" xfId="12018"/>
    <cellStyle name="SAPBEXHLevel2X 2 3 4" xfId="12089"/>
    <cellStyle name="SAPBEXHLevel2X 2 3 5" xfId="19689"/>
    <cellStyle name="SAPBEXHLevel2X 2 3 6" xfId="20416"/>
    <cellStyle name="SAPBEXHLevel2X 3" xfId="17052"/>
    <cellStyle name="SAPBEXHLevel2X 3 2" xfId="20242"/>
    <cellStyle name="SAPBEXHLevel2X 3 3" xfId="18889"/>
    <cellStyle name="SAPBEXHLevel2X 3 4" xfId="19181"/>
    <cellStyle name="SAPBEXHLevel2X 3 5" xfId="11113"/>
    <cellStyle name="SAPBEXHLevel2X 3 6" xfId="11181"/>
    <cellStyle name="SAPBEXHLevel2X 4" xfId="17713"/>
    <cellStyle name="SAPBEXHLevel2X 4 2" xfId="11738"/>
    <cellStyle name="SAPBEXHLevel2X 4 3" xfId="12019"/>
    <cellStyle name="SAPBEXHLevel2X 4 4" xfId="11127"/>
    <cellStyle name="SAPBEXHLevel2X 4 5" xfId="20048"/>
    <cellStyle name="SAPBEXHLevel2X 4 6" xfId="11097"/>
    <cellStyle name="SAPBEXHLevel3" xfId="3247"/>
    <cellStyle name="SAPBEXHLevel3 2" xfId="3248"/>
    <cellStyle name="SAPBEXHLevel3 2 2" xfId="17053"/>
    <cellStyle name="SAPBEXHLevel3 2 2 2" xfId="20243"/>
    <cellStyle name="SAPBEXHLevel3 2 2 3" xfId="18890"/>
    <cellStyle name="SAPBEXHLevel3 2 2 4" xfId="19131"/>
    <cellStyle name="SAPBEXHLevel3 2 2 5" xfId="11673"/>
    <cellStyle name="SAPBEXHLevel3 2 2 6" xfId="11310"/>
    <cellStyle name="SAPBEXHLevel3 2 3" xfId="17716"/>
    <cellStyle name="SAPBEXHLevel3 2 3 2" xfId="12310"/>
    <cellStyle name="SAPBEXHLevel3 2 3 3" xfId="11540"/>
    <cellStyle name="SAPBEXHLevel3 2 3 4" xfId="11623"/>
    <cellStyle name="SAPBEXHLevel3 2 3 5" xfId="11009"/>
    <cellStyle name="SAPBEXHLevel3 2 3 6" xfId="11117"/>
    <cellStyle name="SAPBEXHLevel3 3" xfId="17054"/>
    <cellStyle name="SAPBEXHLevel3 3 2" xfId="20244"/>
    <cellStyle name="SAPBEXHLevel3 3 3" xfId="18891"/>
    <cellStyle name="SAPBEXHLevel3 3 4" xfId="12202"/>
    <cellStyle name="SAPBEXHLevel3 3 5" xfId="12095"/>
    <cellStyle name="SAPBEXHLevel3 3 6" xfId="11602"/>
    <cellStyle name="SAPBEXHLevel3 4" xfId="17715"/>
    <cellStyle name="SAPBEXHLevel3 4 2" xfId="12309"/>
    <cellStyle name="SAPBEXHLevel3 4 3" xfId="11943"/>
    <cellStyle name="SAPBEXHLevel3 4 4" xfId="20557"/>
    <cellStyle name="SAPBEXHLevel3 4 5" xfId="19324"/>
    <cellStyle name="SAPBEXHLevel3 4 6" xfId="12650"/>
    <cellStyle name="SAPBEXHLevel3X" xfId="3249"/>
    <cellStyle name="SAPBEXHLevel3X 2" xfId="3250"/>
    <cellStyle name="SAPBEXHLevel3X 2 2" xfId="17055"/>
    <cellStyle name="SAPBEXHLevel3X 2 2 2" xfId="20245"/>
    <cellStyle name="SAPBEXHLevel3X 2 2 3" xfId="18892"/>
    <cellStyle name="SAPBEXHLevel3X 2 2 4" xfId="19673"/>
    <cellStyle name="SAPBEXHLevel3X 2 2 5" xfId="20574"/>
    <cellStyle name="SAPBEXHLevel3X 2 2 6" xfId="19846"/>
    <cellStyle name="SAPBEXHLevel3X 2 3" xfId="17718"/>
    <cellStyle name="SAPBEXHLevel3X 2 3 2" xfId="12312"/>
    <cellStyle name="SAPBEXHLevel3X 2 3 3" xfId="11059"/>
    <cellStyle name="SAPBEXHLevel3X 2 3 4" xfId="12210"/>
    <cellStyle name="SAPBEXHLevel3X 2 3 5" xfId="19195"/>
    <cellStyle name="SAPBEXHLevel3X 2 3 6" xfId="19035"/>
    <cellStyle name="SAPBEXHLevel3X 3" xfId="17056"/>
    <cellStyle name="SAPBEXHLevel3X 3 2" xfId="20246"/>
    <cellStyle name="SAPBEXHLevel3X 3 3" xfId="18893"/>
    <cellStyle name="SAPBEXHLevel3X 3 4" xfId="19305"/>
    <cellStyle name="SAPBEXHLevel3X 3 5" xfId="20586"/>
    <cellStyle name="SAPBEXHLevel3X 3 6" xfId="19651"/>
    <cellStyle name="SAPBEXHLevel3X 4" xfId="17717"/>
    <cellStyle name="SAPBEXHLevel3X 4 2" xfId="12311"/>
    <cellStyle name="SAPBEXHLevel3X 4 3" xfId="11539"/>
    <cellStyle name="SAPBEXHLevel3X 4 4" xfId="19826"/>
    <cellStyle name="SAPBEXHLevel3X 4 5" xfId="19560"/>
    <cellStyle name="SAPBEXHLevel3X 4 6" xfId="20596"/>
    <cellStyle name="SAPBEXresData" xfId="3251"/>
    <cellStyle name="SAPBEXresData 2" xfId="3252"/>
    <cellStyle name="SAPBEXresData 2 2" xfId="7592"/>
    <cellStyle name="SAPBEXresData 2 2 2" xfId="17057"/>
    <cellStyle name="SAPBEXresData 2 2 2 2" xfId="20247"/>
    <cellStyle name="SAPBEXresData 2 2 2 3" xfId="18894"/>
    <cellStyle name="SAPBEXresData 2 2 2 4" xfId="11894"/>
    <cellStyle name="SAPBEXresData 2 2 2 5" xfId="11287"/>
    <cellStyle name="SAPBEXresData 2 2 2 6" xfId="11786"/>
    <cellStyle name="SAPBEXresData 2 2 3" xfId="17870"/>
    <cellStyle name="SAPBEXresData 2 2 3 2" xfId="12385"/>
    <cellStyle name="SAPBEXresData 2 2 3 3" xfId="18951"/>
    <cellStyle name="SAPBEXresData 2 2 3 4" xfId="13319"/>
    <cellStyle name="SAPBEXresData 2 2 3 5" xfId="11450"/>
    <cellStyle name="SAPBEXresData 2 2 3 6" xfId="11149"/>
    <cellStyle name="SAPBEXresData 2 3" xfId="7593"/>
    <cellStyle name="SAPBEXresData 2 3 2" xfId="17058"/>
    <cellStyle name="SAPBEXresData 2 3 2 2" xfId="20248"/>
    <cellStyle name="SAPBEXresData 2 3 2 3" xfId="19573"/>
    <cellStyle name="SAPBEXresData 2 3 2 4" xfId="19545"/>
    <cellStyle name="SAPBEXresData 2 3 2 5" xfId="13379"/>
    <cellStyle name="SAPBEXresData 2 3 2 6" xfId="11449"/>
    <cellStyle name="SAPBEXresData 2 3 3" xfId="17938"/>
    <cellStyle name="SAPBEXresData 2 3 3 2" xfId="11767"/>
    <cellStyle name="SAPBEXresData 2 3 3 3" xfId="18996"/>
    <cellStyle name="SAPBEXresData 2 3 3 4" xfId="19295"/>
    <cellStyle name="SAPBEXresData 2 3 3 5" xfId="18913"/>
    <cellStyle name="SAPBEXresData 2 3 3 6" xfId="11201"/>
    <cellStyle name="SAPBEXresData 2 4" xfId="17059"/>
    <cellStyle name="SAPBEXresData 2 4 2" xfId="20249"/>
    <cellStyle name="SAPBEXresData 2 4 3" xfId="20544"/>
    <cellStyle name="SAPBEXresData 2 4 4" xfId="20575"/>
    <cellStyle name="SAPBEXresData 2 4 5" xfId="20588"/>
    <cellStyle name="SAPBEXresData 2 4 6" xfId="20817"/>
    <cellStyle name="SAPBEXresData 2 5" xfId="17720"/>
    <cellStyle name="SAPBEXresData 2 5 2" xfId="11739"/>
    <cellStyle name="SAPBEXresData 2 5 3" xfId="12017"/>
    <cellStyle name="SAPBEXresData 2 5 4" xfId="19588"/>
    <cellStyle name="SAPBEXresData 2 5 5" xfId="11615"/>
    <cellStyle name="SAPBEXresData 2 5 6" xfId="20853"/>
    <cellStyle name="SAPBEXresData 3" xfId="7594"/>
    <cellStyle name="SAPBEXresData 3 2" xfId="17060"/>
    <cellStyle name="SAPBEXresData 3 2 2" xfId="20250"/>
    <cellStyle name="SAPBEXresData 3 2 3" xfId="18895"/>
    <cellStyle name="SAPBEXresData 3 2 4" xfId="20454"/>
    <cellStyle name="SAPBEXresData 3 2 5" xfId="19079"/>
    <cellStyle name="SAPBEXresData 3 2 6" xfId="11307"/>
    <cellStyle name="SAPBEXresData 3 3" xfId="17818"/>
    <cellStyle name="SAPBEXresData 3 3 2" xfId="12357"/>
    <cellStyle name="SAPBEXresData 3 3 3" xfId="11532"/>
    <cellStyle name="SAPBEXresData 3 3 4" xfId="20580"/>
    <cellStyle name="SAPBEXresData 3 3 5" xfId="11509"/>
    <cellStyle name="SAPBEXresData 3 3 6" xfId="13352"/>
    <cellStyle name="SAPBEXresData 4" xfId="7595"/>
    <cellStyle name="SAPBEXresData 4 2" xfId="17061"/>
    <cellStyle name="SAPBEXresData 4 2 2" xfId="20251"/>
    <cellStyle name="SAPBEXresData 4 2 3" xfId="18896"/>
    <cellStyle name="SAPBEXresData 4 2 4" xfId="19621"/>
    <cellStyle name="SAPBEXresData 4 2 5" xfId="13373"/>
    <cellStyle name="SAPBEXresData 4 2 6" xfId="11672"/>
    <cellStyle name="SAPBEXresData 4 3" xfId="17869"/>
    <cellStyle name="SAPBEXresData 4 3 2" xfId="12384"/>
    <cellStyle name="SAPBEXresData 4 3 3" xfId="18950"/>
    <cellStyle name="SAPBEXresData 4 3 4" xfId="10996"/>
    <cellStyle name="SAPBEXresData 4 3 5" xfId="20405"/>
    <cellStyle name="SAPBEXresData 4 3 6" xfId="11094"/>
    <cellStyle name="SAPBEXresData 5" xfId="7596"/>
    <cellStyle name="SAPBEXresData 5 2" xfId="17062"/>
    <cellStyle name="SAPBEXresData 5 2 2" xfId="20252"/>
    <cellStyle name="SAPBEXresData 5 2 3" xfId="18897"/>
    <cellStyle name="SAPBEXresData 5 2 4" xfId="12203"/>
    <cellStyle name="SAPBEXresData 5 2 5" xfId="11669"/>
    <cellStyle name="SAPBEXresData 5 2 6" xfId="11169"/>
    <cellStyle name="SAPBEXresData 5 3" xfId="17937"/>
    <cellStyle name="SAPBEXresData 5 3 2" xfId="12417"/>
    <cellStyle name="SAPBEXresData 5 3 3" xfId="11796"/>
    <cellStyle name="SAPBEXresData 5 3 4" xfId="19665"/>
    <cellStyle name="SAPBEXresData 5 3 5" xfId="20408"/>
    <cellStyle name="SAPBEXresData 5 3 6" xfId="11689"/>
    <cellStyle name="SAPBEXresData 6" xfId="17063"/>
    <cellStyle name="SAPBEXresData 6 2" xfId="20253"/>
    <cellStyle name="SAPBEXresData 6 3" xfId="19903"/>
    <cellStyle name="SAPBEXresData 6 4" xfId="19151"/>
    <cellStyle name="SAPBEXresData 6 5" xfId="19762"/>
    <cellStyle name="SAPBEXresData 6 6" xfId="19788"/>
    <cellStyle name="SAPBEXresData 7" xfId="17719"/>
    <cellStyle name="SAPBEXresData 7 2" xfId="12313"/>
    <cellStyle name="SAPBEXresData 7 3" xfId="11033"/>
    <cellStyle name="SAPBEXresData 7 4" xfId="19530"/>
    <cellStyle name="SAPBEXresData 7 5" xfId="19034"/>
    <cellStyle name="SAPBEXresData 7 6" xfId="11046"/>
    <cellStyle name="SAPBEXresDataEmph" xfId="3253"/>
    <cellStyle name="SAPBEXresDataEmph 2" xfId="3254"/>
    <cellStyle name="SAPBEXresDataEmph 2 2" xfId="7597"/>
    <cellStyle name="SAPBEXresDataEmph 2 2 2" xfId="17064"/>
    <cellStyle name="SAPBEXresDataEmph 2 2 2 2" xfId="20254"/>
    <cellStyle name="SAPBEXresDataEmph 2 2 2 3" xfId="19904"/>
    <cellStyle name="SAPBEXresDataEmph 2 2 2 4" xfId="19641"/>
    <cellStyle name="SAPBEXresDataEmph 2 2 2 5" xfId="20478"/>
    <cellStyle name="SAPBEXresDataEmph 2 2 2 6" xfId="20002"/>
    <cellStyle name="SAPBEXresDataEmph 2 2 3" xfId="17872"/>
    <cellStyle name="SAPBEXresDataEmph 2 2 3 2" xfId="11760"/>
    <cellStyle name="SAPBEXresDataEmph 2 2 3 3" xfId="11928"/>
    <cellStyle name="SAPBEXresDataEmph 2 2 3 4" xfId="19016"/>
    <cellStyle name="SAPBEXresDataEmph 2 2 3 5" xfId="12621"/>
    <cellStyle name="SAPBEXresDataEmph 2 2 3 6" xfId="12116"/>
    <cellStyle name="SAPBEXresDataEmph 2 3" xfId="7598"/>
    <cellStyle name="SAPBEXresDataEmph 2 3 2" xfId="17065"/>
    <cellStyle name="SAPBEXresDataEmph 2 3 2 2" xfId="20255"/>
    <cellStyle name="SAPBEXresDataEmph 2 3 2 3" xfId="19905"/>
    <cellStyle name="SAPBEXresDataEmph 2 3 2 4" xfId="19280"/>
    <cellStyle name="SAPBEXresDataEmph 2 3 2 5" xfId="13335"/>
    <cellStyle name="SAPBEXresDataEmph 2 3 2 6" xfId="11147"/>
    <cellStyle name="SAPBEXresDataEmph 2 3 3" xfId="17940"/>
    <cellStyle name="SAPBEXresDataEmph 2 3 3 2" xfId="12418"/>
    <cellStyle name="SAPBEXresDataEmph 2 3 3 3" xfId="12464"/>
    <cellStyle name="SAPBEXresDataEmph 2 3 3 4" xfId="19538"/>
    <cellStyle name="SAPBEXresDataEmph 2 3 3 5" xfId="12054"/>
    <cellStyle name="SAPBEXresDataEmph 2 3 3 6" xfId="20824"/>
    <cellStyle name="SAPBEXresDataEmph 2 4" xfId="17066"/>
    <cellStyle name="SAPBEXresDataEmph 2 4 2" xfId="20256"/>
    <cellStyle name="SAPBEXresDataEmph 2 4 3" xfId="19081"/>
    <cellStyle name="SAPBEXresDataEmph 2 4 4" xfId="11003"/>
    <cellStyle name="SAPBEXresDataEmph 2 4 5" xfId="12062"/>
    <cellStyle name="SAPBEXresDataEmph 2 4 6" xfId="12686"/>
    <cellStyle name="SAPBEXresDataEmph 2 5" xfId="17722"/>
    <cellStyle name="SAPBEXresDataEmph 2 5 2" xfId="12314"/>
    <cellStyle name="SAPBEXresDataEmph 2 5 3" xfId="12015"/>
    <cellStyle name="SAPBEXresDataEmph 2 5 4" xfId="19365"/>
    <cellStyle name="SAPBEXresDataEmph 2 5 5" xfId="11503"/>
    <cellStyle name="SAPBEXresDataEmph 2 5 6" xfId="19748"/>
    <cellStyle name="SAPBEXresDataEmph 3" xfId="7599"/>
    <cellStyle name="SAPBEXresDataEmph 3 2" xfId="17067"/>
    <cellStyle name="SAPBEXresDataEmph 3 2 2" xfId="20257"/>
    <cellStyle name="SAPBEXresDataEmph 3 2 3" xfId="19360"/>
    <cellStyle name="SAPBEXresDataEmph 3 2 4" xfId="19524"/>
    <cellStyle name="SAPBEXresDataEmph 3 2 5" xfId="11191"/>
    <cellStyle name="SAPBEXresDataEmph 3 2 6" xfId="11854"/>
    <cellStyle name="SAPBEXresDataEmph 3 3" xfId="17819"/>
    <cellStyle name="SAPBEXresDataEmph 3 3 2" xfId="12358"/>
    <cellStyle name="SAPBEXresDataEmph 3 3 3" xfId="12467"/>
    <cellStyle name="SAPBEXresDataEmph 3 3 4" xfId="11323"/>
    <cellStyle name="SAPBEXresDataEmph 3 3 5" xfId="11571"/>
    <cellStyle name="SAPBEXresDataEmph 3 3 6" xfId="19198"/>
    <cellStyle name="SAPBEXresDataEmph 4" xfId="7600"/>
    <cellStyle name="SAPBEXresDataEmph 4 2" xfId="17068"/>
    <cellStyle name="SAPBEXresDataEmph 4 2 2" xfId="20258"/>
    <cellStyle name="SAPBEXresDataEmph 4 2 3" xfId="19906"/>
    <cellStyle name="SAPBEXresDataEmph 4 2 4" xfId="19150"/>
    <cellStyle name="SAPBEXresDataEmph 4 2 5" xfId="12658"/>
    <cellStyle name="SAPBEXresDataEmph 4 2 6" xfId="13297"/>
    <cellStyle name="SAPBEXresDataEmph 4 3" xfId="17871"/>
    <cellStyle name="SAPBEXresDataEmph 4 3 2" xfId="12386"/>
    <cellStyle name="SAPBEXresDataEmph 4 3 3" xfId="11027"/>
    <cellStyle name="SAPBEXresDataEmph 4 3 4" xfId="10993"/>
    <cellStyle name="SAPBEXresDataEmph 4 3 5" xfId="20363"/>
    <cellStyle name="SAPBEXresDataEmph 4 3 6" xfId="19027"/>
    <cellStyle name="SAPBEXresDataEmph 5" xfId="7601"/>
    <cellStyle name="SAPBEXresDataEmph 5 2" xfId="17069"/>
    <cellStyle name="SAPBEXresDataEmph 5 2 2" xfId="20259"/>
    <cellStyle name="SAPBEXresDataEmph 5 2 3" xfId="19907"/>
    <cellStyle name="SAPBEXresDataEmph 5 2 4" xfId="11317"/>
    <cellStyle name="SAPBEXresDataEmph 5 2 5" xfId="11145"/>
    <cellStyle name="SAPBEXresDataEmph 5 2 6" xfId="11972"/>
    <cellStyle name="SAPBEXresDataEmph 5 3" xfId="17939"/>
    <cellStyle name="SAPBEXresDataEmph 5 3 2" xfId="11393"/>
    <cellStyle name="SAPBEXresDataEmph 5 3 3" xfId="18997"/>
    <cellStyle name="SAPBEXresDataEmph 5 3 4" xfId="11900"/>
    <cellStyle name="SAPBEXresDataEmph 5 3 5" xfId="11455"/>
    <cellStyle name="SAPBEXresDataEmph 5 3 6" xfId="19363"/>
    <cellStyle name="SAPBEXresDataEmph 6" xfId="17070"/>
    <cellStyle name="SAPBEXresDataEmph 6 2" xfId="20260"/>
    <cellStyle name="SAPBEXresDataEmph 6 3" xfId="19908"/>
    <cellStyle name="SAPBEXresDataEmph 6 4" xfId="20025"/>
    <cellStyle name="SAPBEXresDataEmph 6 5" xfId="12107"/>
    <cellStyle name="SAPBEXresDataEmph 6 6" xfId="13365"/>
    <cellStyle name="SAPBEXresDataEmph 7" xfId="17721"/>
    <cellStyle name="SAPBEXresDataEmph 7 2" xfId="11740"/>
    <cellStyle name="SAPBEXresDataEmph 7 3" xfId="12016"/>
    <cellStyle name="SAPBEXresDataEmph 7 4" xfId="20460"/>
    <cellStyle name="SAPBEXresDataEmph 7 5" xfId="19667"/>
    <cellStyle name="SAPBEXresDataEmph 7 6" xfId="11130"/>
    <cellStyle name="SAPBEXresItem" xfId="3255"/>
    <cellStyle name="SAPBEXresItem 2" xfId="3256"/>
    <cellStyle name="SAPBEXresItem 2 2" xfId="7602"/>
    <cellStyle name="SAPBEXresItem 2 2 2" xfId="17071"/>
    <cellStyle name="SAPBEXresItem 2 2 2 2" xfId="20261"/>
    <cellStyle name="SAPBEXresItem 2 2 2 3" xfId="19909"/>
    <cellStyle name="SAPBEXresItem 2 2 2 4" xfId="19570"/>
    <cellStyle name="SAPBEXresItem 2 2 2 5" xfId="20481"/>
    <cellStyle name="SAPBEXresItem 2 2 2 6" xfId="12719"/>
    <cellStyle name="SAPBEXresItem 2 2 3" xfId="17874"/>
    <cellStyle name="SAPBEXresItem 2 2 3 2" xfId="12742"/>
    <cellStyle name="SAPBEXresItem 2 2 3 3" xfId="18953"/>
    <cellStyle name="SAPBEXresItem 2 2 3 4" xfId="12687"/>
    <cellStyle name="SAPBEXresItem 2 2 3 5" xfId="12623"/>
    <cellStyle name="SAPBEXresItem 2 2 3 6" xfId="12098"/>
    <cellStyle name="SAPBEXresItem 2 3" xfId="7603"/>
    <cellStyle name="SAPBEXresItem 2 3 2" xfId="17072"/>
    <cellStyle name="SAPBEXresItem 2 3 2 2" xfId="20262"/>
    <cellStyle name="SAPBEXresItem 2 3 2 3" xfId="19910"/>
    <cellStyle name="SAPBEXresItem 2 3 2 4" xfId="20555"/>
    <cellStyle name="SAPBEXresItem 2 3 2 5" xfId="12135"/>
    <cellStyle name="SAPBEXresItem 2 3 2 6" xfId="12122"/>
    <cellStyle name="SAPBEXresItem 2 3 3" xfId="17942"/>
    <cellStyle name="SAPBEXresItem 2 3 3 2" xfId="11768"/>
    <cellStyle name="SAPBEXresItem 2 3 3 3" xfId="18999"/>
    <cellStyle name="SAPBEXresItem 2 3 3 4" xfId="11611"/>
    <cellStyle name="SAPBEXresItem 2 3 3 5" xfId="20510"/>
    <cellStyle name="SAPBEXresItem 2 3 3 6" xfId="20724"/>
    <cellStyle name="SAPBEXresItem 2 4" xfId="13733"/>
    <cellStyle name="SAPBEXresItem 2 4 2" xfId="17073"/>
    <cellStyle name="SAPBEXresItem 2 4 2 2" xfId="20263"/>
    <cellStyle name="SAPBEXresItem 2 4 2 3" xfId="18898"/>
    <cellStyle name="SAPBEXresItem 2 4 2 4" xfId="19373"/>
    <cellStyle name="SAPBEXresItem 2 4 2 5" xfId="12061"/>
    <cellStyle name="SAPBEXresItem 2 4 2 6" xfId="13320"/>
    <cellStyle name="SAPBEXresItem 2 4 3" xfId="19420"/>
    <cellStyle name="SAPBEXresItem 2 4 4" xfId="11851"/>
    <cellStyle name="SAPBEXresItem 2 4 5" xfId="19408"/>
    <cellStyle name="SAPBEXresItem 2 4 6" xfId="19500"/>
    <cellStyle name="SAPBEXresItem 2 4 7" xfId="19168"/>
    <cellStyle name="SAPBEXresItem 2 5" xfId="13691"/>
    <cellStyle name="SAPBEXresItem 2 5 2" xfId="17074"/>
    <cellStyle name="SAPBEXresItem 2 5 2 2" xfId="20264"/>
    <cellStyle name="SAPBEXresItem 2 5 2 3" xfId="20560"/>
    <cellStyle name="SAPBEXresItem 2 5 2 4" xfId="19259"/>
    <cellStyle name="SAPBEXresItem 2 5 2 5" xfId="13372"/>
    <cellStyle name="SAPBEXresItem 2 5 2 6" xfId="20822"/>
    <cellStyle name="SAPBEXresItem 2 5 3" xfId="19411"/>
    <cellStyle name="SAPBEXresItem 2 5 4" xfId="20124"/>
    <cellStyle name="SAPBEXresItem 2 5 5" xfId="11688"/>
    <cellStyle name="SAPBEXresItem 2 5 6" xfId="12645"/>
    <cellStyle name="SAPBEXresItem 2 5 7" xfId="19812"/>
    <cellStyle name="SAPBEXresItem 2 6" xfId="17075"/>
    <cellStyle name="SAPBEXresItem 2 6 2" xfId="20265"/>
    <cellStyle name="SAPBEXresItem 2 6 3" xfId="19461"/>
    <cellStyle name="SAPBEXresItem 2 6 4" xfId="19206"/>
    <cellStyle name="SAPBEXresItem 2 6 5" xfId="13327"/>
    <cellStyle name="SAPBEXresItem 2 6 6" xfId="19441"/>
    <cellStyle name="SAPBEXresItem 2 7" xfId="17724"/>
    <cellStyle name="SAPBEXresItem 2 7 2" xfId="11356"/>
    <cellStyle name="SAPBEXresItem 2 7 3" xfId="11058"/>
    <cellStyle name="SAPBEXresItem 2 7 4" xfId="19229"/>
    <cellStyle name="SAPBEXresItem 2 7 5" xfId="11525"/>
    <cellStyle name="SAPBEXresItem 2 7 6" xfId="11070"/>
    <cellStyle name="SAPBEXresItem 3" xfId="7604"/>
    <cellStyle name="SAPBEXresItem 3 2" xfId="17076"/>
    <cellStyle name="SAPBEXresItem 3 2 2" xfId="20266"/>
    <cellStyle name="SAPBEXresItem 3 2 3" xfId="19911"/>
    <cellStyle name="SAPBEXresItem 3 2 4" xfId="11414"/>
    <cellStyle name="SAPBEXresItem 3 2 5" xfId="20482"/>
    <cellStyle name="SAPBEXresItem 3 2 6" xfId="19488"/>
    <cellStyle name="SAPBEXresItem 3 3" xfId="17820"/>
    <cellStyle name="SAPBEXresItem 3 3 2" xfId="12359"/>
    <cellStyle name="SAPBEXresItem 3 3 3" xfId="11439"/>
    <cellStyle name="SAPBEXresItem 3 3 4" xfId="11126"/>
    <cellStyle name="SAPBEXresItem 3 3 5" xfId="19698"/>
    <cellStyle name="SAPBEXresItem 3 3 6" xfId="11465"/>
    <cellStyle name="SAPBEXresItem 4" xfId="7605"/>
    <cellStyle name="SAPBEXresItem 4 2" xfId="17077"/>
    <cellStyle name="SAPBEXresItem 4 2 2" xfId="20267"/>
    <cellStyle name="SAPBEXresItem 4 2 3" xfId="19912"/>
    <cellStyle name="SAPBEXresItem 4 2 4" xfId="20532"/>
    <cellStyle name="SAPBEXresItem 4 2 5" xfId="19453"/>
    <cellStyle name="SAPBEXresItem 4 2 6" xfId="11411"/>
    <cellStyle name="SAPBEXresItem 4 3" xfId="17873"/>
    <cellStyle name="SAPBEXresItem 4 3 2" xfId="12741"/>
    <cellStyle name="SAPBEXresItem 4 3 3" xfId="18952"/>
    <cellStyle name="SAPBEXresItem 4 3 4" xfId="11632"/>
    <cellStyle name="SAPBEXresItem 4 3 5" xfId="12622"/>
    <cellStyle name="SAPBEXresItem 4 3 6" xfId="12693"/>
    <cellStyle name="SAPBEXresItem 5" xfId="7606"/>
    <cellStyle name="SAPBEXresItem 5 2" xfId="17078"/>
    <cellStyle name="SAPBEXresItem 5 2 2" xfId="20268"/>
    <cellStyle name="SAPBEXresItem 5 2 3" xfId="19913"/>
    <cellStyle name="SAPBEXresItem 5 2 4" xfId="19473"/>
    <cellStyle name="SAPBEXresItem 5 2 5" xfId="12713"/>
    <cellStyle name="SAPBEXresItem 5 2 6" xfId="11634"/>
    <cellStyle name="SAPBEXresItem 5 3" xfId="17941"/>
    <cellStyle name="SAPBEXresItem 5 3 2" xfId="12419"/>
    <cellStyle name="SAPBEXresItem 5 3 3" xfId="18998"/>
    <cellStyle name="SAPBEXresItem 5 3 4" xfId="19751"/>
    <cellStyle name="SAPBEXresItem 5 3 5" xfId="13032"/>
    <cellStyle name="SAPBEXresItem 5 3 6" xfId="11984"/>
    <cellStyle name="SAPBEXresItem 6" xfId="17079"/>
    <cellStyle name="SAPBEXresItem 6 2" xfId="20269"/>
    <cellStyle name="SAPBEXresItem 6 3" xfId="20520"/>
    <cellStyle name="SAPBEXresItem 6 4" xfId="19101"/>
    <cellStyle name="SAPBEXresItem 6 5" xfId="12668"/>
    <cellStyle name="SAPBEXresItem 6 6" xfId="20807"/>
    <cellStyle name="SAPBEXresItem 7" xfId="17723"/>
    <cellStyle name="SAPBEXresItem 7 2" xfId="11355"/>
    <cellStyle name="SAPBEXresItem 7 3" xfId="11032"/>
    <cellStyle name="SAPBEXresItem 7 4" xfId="20457"/>
    <cellStyle name="SAPBEXresItem 7 5" xfId="12163"/>
    <cellStyle name="SAPBEXresItem 7 6" xfId="20806"/>
    <cellStyle name="SAPBEXresItemX" xfId="3257"/>
    <cellStyle name="SAPBEXresItemX 2" xfId="17080"/>
    <cellStyle name="SAPBEXresItemX 2 2" xfId="20270"/>
    <cellStyle name="SAPBEXresItemX 2 3" xfId="19914"/>
    <cellStyle name="SAPBEXresItemX 2 4" xfId="19592"/>
    <cellStyle name="SAPBEXresItemX 2 5" xfId="19635"/>
    <cellStyle name="SAPBEXresItemX 2 6" xfId="19518"/>
    <cellStyle name="SAPBEXresItemX 3" xfId="17081"/>
    <cellStyle name="SAPBEXresItemX 3 2" xfId="20271"/>
    <cellStyle name="SAPBEXresItemX 3 3" xfId="19915"/>
    <cellStyle name="SAPBEXresItemX 3 4" xfId="11698"/>
    <cellStyle name="SAPBEXresItemX 3 5" xfId="11176"/>
    <cellStyle name="SAPBEXresItemX 3 6" xfId="11172"/>
    <cellStyle name="SAPBEXresItemX 4" xfId="17082"/>
    <cellStyle name="SAPBEXresItemX 4 2" xfId="20272"/>
    <cellStyle name="SAPBEXresItemX 4 3" xfId="19916"/>
    <cellStyle name="SAPBEXresItemX 4 4" xfId="11874"/>
    <cellStyle name="SAPBEXresItemX 4 5" xfId="19783"/>
    <cellStyle name="SAPBEXresItemX 4 6" xfId="20563"/>
    <cellStyle name="SAPBEXresItemX 5" xfId="17083"/>
    <cellStyle name="SAPBEXresItemX 5 2" xfId="20273"/>
    <cellStyle name="SAPBEXresItemX 5 3" xfId="11464"/>
    <cellStyle name="SAPBEXresItemX 5 4" xfId="20465"/>
    <cellStyle name="SAPBEXresItemX 5 5" xfId="20480"/>
    <cellStyle name="SAPBEXresItemX 5 6" xfId="11993"/>
    <cellStyle name="SAPBEXresItemX 6" xfId="17725"/>
    <cellStyle name="SAPBEXresItemX 6 2" xfId="13420"/>
    <cellStyle name="SAPBEXresItemX 6 3" xfId="11538"/>
    <cellStyle name="SAPBEXresItemX 6 4" xfId="12455"/>
    <cellStyle name="SAPBEXresItemX 6 5" xfId="11779"/>
    <cellStyle name="SAPBEXresItemX 6 6" xfId="20851"/>
    <cellStyle name="SAPBEXstdData" xfId="3258"/>
    <cellStyle name="SAPBEXstdData 2" xfId="3259"/>
    <cellStyle name="SAPBEXstdData 2 2" xfId="7607"/>
    <cellStyle name="SAPBEXstdData 2 2 2" xfId="17084"/>
    <cellStyle name="SAPBEXstdData 2 2 2 2" xfId="20274"/>
    <cellStyle name="SAPBEXstdData 2 2 2 3" xfId="19917"/>
    <cellStyle name="SAPBEXstdData 2 2 2 4" xfId="19366"/>
    <cellStyle name="SAPBEXstdData 2 2 2 5" xfId="13334"/>
    <cellStyle name="SAPBEXstdData 2 2 2 6" xfId="11309"/>
    <cellStyle name="SAPBEXstdData 2 2 3" xfId="17876"/>
    <cellStyle name="SAPBEXstdData 2 2 3 2" xfId="12387"/>
    <cellStyle name="SAPBEXstdData 2 2 3 3" xfId="18955"/>
    <cellStyle name="SAPBEXstdData 2 2 3 4" xfId="19341"/>
    <cellStyle name="SAPBEXstdData 2 2 3 5" xfId="20401"/>
    <cellStyle name="SAPBEXstdData 2 2 3 6" xfId="13353"/>
    <cellStyle name="SAPBEXstdData 2 3" xfId="7608"/>
    <cellStyle name="SAPBEXstdData 2 3 2" xfId="17085"/>
    <cellStyle name="SAPBEXstdData 2 3 2 2" xfId="20275"/>
    <cellStyle name="SAPBEXstdData 2 3 2 3" xfId="19918"/>
    <cellStyle name="SAPBEXstdData 2 3 2 4" xfId="19232"/>
    <cellStyle name="SAPBEXstdData 2 3 2 5" xfId="11286"/>
    <cellStyle name="SAPBEXstdData 2 3 2 6" xfId="11175"/>
    <cellStyle name="SAPBEXstdData 2 3 3" xfId="17944"/>
    <cellStyle name="SAPBEXstdData 2 3 3 2" xfId="11394"/>
    <cellStyle name="SAPBEXstdData 2 3 3 3" xfId="12463"/>
    <cellStyle name="SAPBEXstdData 2 3 3 4" xfId="19171"/>
    <cellStyle name="SAPBEXstdData 2 3 3 5" xfId="12485"/>
    <cellStyle name="SAPBEXstdData 2 3 3 6" xfId="20513"/>
    <cellStyle name="SAPBEXstdData 2 4" xfId="17086"/>
    <cellStyle name="SAPBEXstdData 2 4 2" xfId="20276"/>
    <cellStyle name="SAPBEXstdData 2 4 3" xfId="19919"/>
    <cellStyle name="SAPBEXstdData 2 4 4" xfId="11416"/>
    <cellStyle name="SAPBEXstdData 2 4 5" xfId="12050"/>
    <cellStyle name="SAPBEXstdData 2 4 6" xfId="12759"/>
    <cellStyle name="SAPBEXstdData 2 5" xfId="17727"/>
    <cellStyle name="SAPBEXstdData 2 5 2" xfId="12316"/>
    <cellStyle name="SAPBEXstdData 2 5 3" xfId="11445"/>
    <cellStyle name="SAPBEXstdData 2 5 4" xfId="12087"/>
    <cellStyle name="SAPBEXstdData 2 5 5" xfId="11858"/>
    <cellStyle name="SAPBEXstdData 2 5 6" xfId="11652"/>
    <cellStyle name="SAPBEXstdData 3" xfId="7609"/>
    <cellStyle name="SAPBEXstdData 3 2" xfId="17087"/>
    <cellStyle name="SAPBEXstdData 3 2 2" xfId="20277"/>
    <cellStyle name="SAPBEXstdData 3 2 3" xfId="19920"/>
    <cellStyle name="SAPBEXstdData 3 2 4" xfId="19640"/>
    <cellStyle name="SAPBEXstdData 3 2 5" xfId="12060"/>
    <cellStyle name="SAPBEXstdData 3 2 6" xfId="11123"/>
    <cellStyle name="SAPBEXstdData 3 3" xfId="17821"/>
    <cellStyle name="SAPBEXstdData 3 3 2" xfId="12736"/>
    <cellStyle name="SAPBEXstdData 3 3 3" xfId="11438"/>
    <cellStyle name="SAPBEXstdData 3 3 4" xfId="11624"/>
    <cellStyle name="SAPBEXstdData 3 3 5" xfId="12164"/>
    <cellStyle name="SAPBEXstdData 3 3 6" xfId="20393"/>
    <cellStyle name="SAPBEXstdData 4" xfId="7610"/>
    <cellStyle name="SAPBEXstdData 4 2" xfId="17088"/>
    <cellStyle name="SAPBEXstdData 4 2 2" xfId="20278"/>
    <cellStyle name="SAPBEXstdData 4 2 3" xfId="18899"/>
    <cellStyle name="SAPBEXstdData 4 2 4" xfId="19279"/>
    <cellStyle name="SAPBEXstdData 4 2 5" xfId="11190"/>
    <cellStyle name="SAPBEXstdData 4 2 6" xfId="19787"/>
    <cellStyle name="SAPBEXstdData 4 3" xfId="17875"/>
    <cellStyle name="SAPBEXstdData 4 3 2" xfId="11761"/>
    <cellStyle name="SAPBEXstdData 4 3 3" xfId="18954"/>
    <cellStyle name="SAPBEXstdData 4 3 4" xfId="19296"/>
    <cellStyle name="SAPBEXstdData 4 3 5" xfId="11574"/>
    <cellStyle name="SAPBEXstdData 4 3 6" xfId="11150"/>
    <cellStyle name="SAPBEXstdData 5" xfId="7611"/>
    <cellStyle name="SAPBEXstdData 5 2" xfId="17089"/>
    <cellStyle name="SAPBEXstdData 5 2 2" xfId="20279"/>
    <cellStyle name="SAPBEXstdData 5 2 3" xfId="19921"/>
    <cellStyle name="SAPBEXstdData 5 2 4" xfId="12204"/>
    <cellStyle name="SAPBEXstdData 5 2 5" xfId="13326"/>
    <cellStyle name="SAPBEXstdData 5 2 6" xfId="19786"/>
    <cellStyle name="SAPBEXstdData 5 3" xfId="17943"/>
    <cellStyle name="SAPBEXstdData 5 3 2" xfId="12420"/>
    <cellStyle name="SAPBEXstdData 5 3 3" xfId="19000"/>
    <cellStyle name="SAPBEXstdData 5 3 4" xfId="20642"/>
    <cellStyle name="SAPBEXstdData 5 3 5" xfId="12047"/>
    <cellStyle name="SAPBEXstdData 5 3 6" xfId="19050"/>
    <cellStyle name="SAPBEXstdData 6" xfId="17090"/>
    <cellStyle name="SAPBEXstdData 6 2" xfId="20280"/>
    <cellStyle name="SAPBEXstdData 6 3" xfId="11463"/>
    <cellStyle name="SAPBEXstdData 6 4" xfId="12205"/>
    <cellStyle name="SAPBEXstdData 6 5" xfId="12121"/>
    <cellStyle name="SAPBEXstdData 6 6" xfId="12189"/>
    <cellStyle name="SAPBEXstdData 7" xfId="17726"/>
    <cellStyle name="SAPBEXstdData 7 2" xfId="12315"/>
    <cellStyle name="SAPBEXstdData 7 3" xfId="11537"/>
    <cellStyle name="SAPBEXstdData 7 4" xfId="20521"/>
    <cellStyle name="SAPBEXstdData 7 5" xfId="20390"/>
    <cellStyle name="SAPBEXstdData 7 6" xfId="20836"/>
    <cellStyle name="SAPBEXstdDataEmph" xfId="3260"/>
    <cellStyle name="SAPBEXstdDataEmph 2" xfId="3261"/>
    <cellStyle name="SAPBEXstdDataEmph 2 2" xfId="7612"/>
    <cellStyle name="SAPBEXstdDataEmph 2 2 2" xfId="17091"/>
    <cellStyle name="SAPBEXstdDataEmph 2 2 2 2" xfId="20281"/>
    <cellStyle name="SAPBEXstdDataEmph 2 2 2 3" xfId="11462"/>
    <cellStyle name="SAPBEXstdDataEmph 2 2 2 4" xfId="11865"/>
    <cellStyle name="SAPBEXstdDataEmph 2 2 2 5" xfId="20484"/>
    <cellStyle name="SAPBEXstdDataEmph 2 2 2 6" xfId="19028"/>
    <cellStyle name="SAPBEXstdDataEmph 2 2 3" xfId="17878"/>
    <cellStyle name="SAPBEXstdDataEmph 2 2 3 2" xfId="11380"/>
    <cellStyle name="SAPBEXstdDataEmph 2 2 3 3" xfId="18956"/>
    <cellStyle name="SAPBEXstdDataEmph 2 2 3 4" xfId="19533"/>
    <cellStyle name="SAPBEXstdDataEmph 2 2 3 5" xfId="19044"/>
    <cellStyle name="SAPBEXstdDataEmph 2 2 3 6" xfId="13341"/>
    <cellStyle name="SAPBEXstdDataEmph 2 3" xfId="7613"/>
    <cellStyle name="SAPBEXstdDataEmph 2 3 2" xfId="17092"/>
    <cellStyle name="SAPBEXstdDataEmph 2 3 2 2" xfId="20282"/>
    <cellStyle name="SAPBEXstdDataEmph 2 3 2 3" xfId="19922"/>
    <cellStyle name="SAPBEXstdDataEmph 2 3 2 4" xfId="19522"/>
    <cellStyle name="SAPBEXstdDataEmph 2 3 2 5" xfId="12134"/>
    <cellStyle name="SAPBEXstdDataEmph 2 3 2 6" xfId="12452"/>
    <cellStyle name="SAPBEXstdDataEmph 2 3 3" xfId="17946"/>
    <cellStyle name="SAPBEXstdDataEmph 2 3 3 2" xfId="11769"/>
    <cellStyle name="SAPBEXstdDataEmph 2 3 3 3" xfId="19002"/>
    <cellStyle name="SAPBEXstdDataEmph 2 3 3 4" xfId="19664"/>
    <cellStyle name="SAPBEXstdDataEmph 2 3 3 5" xfId="18912"/>
    <cellStyle name="SAPBEXstdDataEmph 2 3 3 6" xfId="13387"/>
    <cellStyle name="SAPBEXstdDataEmph 2 4" xfId="17093"/>
    <cellStyle name="SAPBEXstdDataEmph 2 4 2" xfId="20283"/>
    <cellStyle name="SAPBEXstdDataEmph 2 4 3" xfId="19923"/>
    <cellStyle name="SAPBEXstdDataEmph 2 4 4" xfId="19149"/>
    <cellStyle name="SAPBEXstdDataEmph 2 4 5" xfId="12059"/>
    <cellStyle name="SAPBEXstdDataEmph 2 4 6" xfId="12126"/>
    <cellStyle name="SAPBEXstdDataEmph 2 5" xfId="17729"/>
    <cellStyle name="SAPBEXstdDataEmph 2 5 2" xfId="11741"/>
    <cellStyle name="SAPBEXstdDataEmph 2 5 3" xfId="12013"/>
    <cellStyle name="SAPBEXstdDataEmph 2 5 4" xfId="19083"/>
    <cellStyle name="SAPBEXstdDataEmph 2 5 5" xfId="11855"/>
    <cellStyle name="SAPBEXstdDataEmph 2 5 6" xfId="11135"/>
    <cellStyle name="SAPBEXstdDataEmph 3" xfId="7614"/>
    <cellStyle name="SAPBEXstdDataEmph 3 2" xfId="17094"/>
    <cellStyle name="SAPBEXstdDataEmph 3 2 2" xfId="20284"/>
    <cellStyle name="SAPBEXstdDataEmph 3 2 3" xfId="19924"/>
    <cellStyle name="SAPBEXstdDataEmph 3 2 4" xfId="20523"/>
    <cellStyle name="SAPBEXstdDataEmph 3 2 5" xfId="11189"/>
    <cellStyle name="SAPBEXstdDataEmph 3 2 6" xfId="12179"/>
    <cellStyle name="SAPBEXstdDataEmph 3 3" xfId="17822"/>
    <cellStyle name="SAPBEXstdDataEmph 3 3 2" xfId="12360"/>
    <cellStyle name="SAPBEXstdDataEmph 3 3 3" xfId="11030"/>
    <cellStyle name="SAPBEXstdDataEmph 3 3 4" xfId="12223"/>
    <cellStyle name="SAPBEXstdDataEmph 3 3 5" xfId="12005"/>
    <cellStyle name="SAPBEXstdDataEmph 3 3 6" xfId="20814"/>
    <cellStyle name="SAPBEXstdDataEmph 4" xfId="7615"/>
    <cellStyle name="SAPBEXstdDataEmph 4 2" xfId="17095"/>
    <cellStyle name="SAPBEXstdDataEmph 4 2 2" xfId="20285"/>
    <cellStyle name="SAPBEXstdDataEmph 4 2 3" xfId="19925"/>
    <cellStyle name="SAPBEXstdDataEmph 4 2 4" xfId="19466"/>
    <cellStyle name="SAPBEXstdDataEmph 4 2 5" xfId="19763"/>
    <cellStyle name="SAPBEXstdDataEmph 4 2 6" xfId="19434"/>
    <cellStyle name="SAPBEXstdDataEmph 4 3" xfId="17877"/>
    <cellStyle name="SAPBEXstdDataEmph 4 3 2" xfId="12388"/>
    <cellStyle name="SAPBEXstdDataEmph 4 3 3" xfId="11531"/>
    <cellStyle name="SAPBEXstdDataEmph 4 3 4" xfId="20377"/>
    <cellStyle name="SAPBEXstdDataEmph 4 3 5" xfId="11071"/>
    <cellStyle name="SAPBEXstdDataEmph 4 3 6" xfId="11313"/>
    <cellStyle name="SAPBEXstdDataEmph 5" xfId="7616"/>
    <cellStyle name="SAPBEXstdDataEmph 5 2" xfId="17096"/>
    <cellStyle name="SAPBEXstdDataEmph 5 2 2" xfId="20286"/>
    <cellStyle name="SAPBEXstdDataEmph 5 2 3" xfId="19926"/>
    <cellStyle name="SAPBEXstdDataEmph 5 2 4" xfId="19084"/>
    <cellStyle name="SAPBEXstdDataEmph 5 2 5" xfId="20483"/>
    <cellStyle name="SAPBEXstdDataEmph 5 2 6" xfId="11784"/>
    <cellStyle name="SAPBEXstdDataEmph 5 3" xfId="17945"/>
    <cellStyle name="SAPBEXstdDataEmph 5 3 2" xfId="12421"/>
    <cellStyle name="SAPBEXstdDataEmph 5 3 3" xfId="19001"/>
    <cellStyle name="SAPBEXstdDataEmph 5 3 4" xfId="11128"/>
    <cellStyle name="SAPBEXstdDataEmph 5 3 5" xfId="19355"/>
    <cellStyle name="SAPBEXstdDataEmph 5 3 6" xfId="20835"/>
    <cellStyle name="SAPBEXstdDataEmph 6" xfId="17097"/>
    <cellStyle name="SAPBEXstdDataEmph 6 2" xfId="20287"/>
    <cellStyle name="SAPBEXstdDataEmph 6 3" xfId="19927"/>
    <cellStyle name="SAPBEXstdDataEmph 6 4" xfId="19440"/>
    <cellStyle name="SAPBEXstdDataEmph 6 5" xfId="19610"/>
    <cellStyle name="SAPBEXstdDataEmph 6 6" xfId="20736"/>
    <cellStyle name="SAPBEXstdDataEmph 7" xfId="17728"/>
    <cellStyle name="SAPBEXstdDataEmph 7 2" xfId="12317"/>
    <cellStyle name="SAPBEXstdDataEmph 7 3" xfId="12014"/>
    <cellStyle name="SAPBEXstdDataEmph 7 4" xfId="19464"/>
    <cellStyle name="SAPBEXstdDataEmph 7 5" xfId="12548"/>
    <cellStyle name="SAPBEXstdDataEmph 7 6" xfId="20386"/>
    <cellStyle name="SAPBEXstdItem" xfId="3262"/>
    <cellStyle name="SAPBEXstdItem 2" xfId="3263"/>
    <cellStyle name="SAPBEXstdItem 2 2" xfId="7617"/>
    <cellStyle name="SAPBEXstdItem 2 2 2" xfId="17098"/>
    <cellStyle name="SAPBEXstdItem 2 2 2 2" xfId="20288"/>
    <cellStyle name="SAPBEXstdItem 2 2 2 3" xfId="12499"/>
    <cellStyle name="SAPBEXstdItem 2 2 2 4" xfId="19345"/>
    <cellStyle name="SAPBEXstdItem 2 2 2 5" xfId="11456"/>
    <cellStyle name="SAPBEXstdItem 2 2 2 6" xfId="12077"/>
    <cellStyle name="SAPBEXstdItem 2 2 3" xfId="17880"/>
    <cellStyle name="SAPBEXstdItem 2 2 3 2" xfId="12389"/>
    <cellStyle name="SAPBEXstdItem 2 2 3 3" xfId="11433"/>
    <cellStyle name="SAPBEXstdItem 2 2 3 4" xfId="20489"/>
    <cellStyle name="SAPBEXstdItem 2 2 3 5" xfId="20508"/>
    <cellStyle name="SAPBEXstdItem 2 2 3 6" xfId="13415"/>
    <cellStyle name="SAPBEXstdItem 2 3" xfId="7618"/>
    <cellStyle name="SAPBEXstdItem 2 3 2" xfId="17099"/>
    <cellStyle name="SAPBEXstdItem 2 3 2 2" xfId="20289"/>
    <cellStyle name="SAPBEXstdItem 2 3 2 3" xfId="12498"/>
    <cellStyle name="SAPBEXstdItem 2 3 2 4" xfId="20566"/>
    <cellStyle name="SAPBEXstdItem 2 3 2 5" xfId="13333"/>
    <cellStyle name="SAPBEXstdItem 2 3 2 6" xfId="19108"/>
    <cellStyle name="SAPBEXstdItem 2 3 3" xfId="17948"/>
    <cellStyle name="SAPBEXstdItem 2 3 3 2" xfId="12423"/>
    <cellStyle name="SAPBEXstdItem 2 3 3 3" xfId="12462"/>
    <cellStyle name="SAPBEXstdItem 2 3 3 4" xfId="19722"/>
    <cellStyle name="SAPBEXstdItem 2 3 3 5" xfId="19319"/>
    <cellStyle name="SAPBEXstdItem 2 3 3 6" xfId="11642"/>
    <cellStyle name="SAPBEXstdItem 2 4" xfId="13713"/>
    <cellStyle name="SAPBEXstdItem 2 4 2" xfId="17100"/>
    <cellStyle name="SAPBEXstdItem 2 4 2 2" xfId="20290"/>
    <cellStyle name="SAPBEXstdItem 2 4 2 3" xfId="19928"/>
    <cellStyle name="SAPBEXstdItem 2 4 2 4" xfId="19574"/>
    <cellStyle name="SAPBEXstdItem 2 4 2 5" xfId="11112"/>
    <cellStyle name="SAPBEXstdItem 2 4 2 6" xfId="19164"/>
    <cellStyle name="SAPBEXstdItem 2 4 3" xfId="19415"/>
    <cellStyle name="SAPBEXstdItem 2 4 4" xfId="19567"/>
    <cellStyle name="SAPBEXstdItem 2 4 5" xfId="19780"/>
    <cellStyle name="SAPBEXstdItem 2 4 6" xfId="20476"/>
    <cellStyle name="SAPBEXstdItem 2 4 7" xfId="13383"/>
    <cellStyle name="SAPBEXstdItem 2 5" xfId="13661"/>
    <cellStyle name="SAPBEXstdItem 2 5 2" xfId="17101"/>
    <cellStyle name="SAPBEXstdItem 2 5 2 2" xfId="20291"/>
    <cellStyle name="SAPBEXstdItem 2 5 2 3" xfId="19929"/>
    <cellStyle name="SAPBEXstdItem 2 5 2 4" xfId="19210"/>
    <cellStyle name="SAPBEXstdItem 2 5 2 5" xfId="11188"/>
    <cellStyle name="SAPBEXstdItem 2 5 2 6" xfId="11146"/>
    <cellStyle name="SAPBEXstdItem 2 5 3" xfId="19405"/>
    <cellStyle name="SAPBEXstdItem 2 5 4" xfId="20122"/>
    <cellStyle name="SAPBEXstdItem 2 5 5" xfId="12233"/>
    <cellStyle name="SAPBEXstdItem 2 5 6" xfId="19444"/>
    <cellStyle name="SAPBEXstdItem 2 5 7" xfId="20587"/>
    <cellStyle name="SAPBEXstdItem 2 6" xfId="17102"/>
    <cellStyle name="SAPBEXstdItem 2 6 2" xfId="20292"/>
    <cellStyle name="SAPBEXstdItem 2 6 3" xfId="19930"/>
    <cellStyle name="SAPBEXstdItem 2 6 4" xfId="19338"/>
    <cellStyle name="SAPBEXstdItem 2 6 5" xfId="12082"/>
    <cellStyle name="SAPBEXstdItem 2 6 6" xfId="13296"/>
    <cellStyle name="SAPBEXstdItem 2 7" xfId="17731"/>
    <cellStyle name="SAPBEXstdItem 2 7 2" xfId="12319"/>
    <cellStyle name="SAPBEXstdItem 2 7 3" xfId="11444"/>
    <cellStyle name="SAPBEXstdItem 2 7 4" xfId="20617"/>
    <cellStyle name="SAPBEXstdItem 2 7 5" xfId="19580"/>
    <cellStyle name="SAPBEXstdItem 2 7 6" xfId="12546"/>
    <cellStyle name="SAPBEXstdItem 3" xfId="7619"/>
    <cellStyle name="SAPBEXstdItem 3 2" xfId="17103"/>
    <cellStyle name="SAPBEXstdItem 3 2 2" xfId="20293"/>
    <cellStyle name="SAPBEXstdItem 3 2 3" xfId="11582"/>
    <cellStyle name="SAPBEXstdItem 3 2 4" xfId="20548"/>
    <cellStyle name="SAPBEXstdItem 3 2 5" xfId="20485"/>
    <cellStyle name="SAPBEXstdItem 3 2 6" xfId="12643"/>
    <cellStyle name="SAPBEXstdItem 3 3" xfId="17823"/>
    <cellStyle name="SAPBEXstdItem 3 3 2" xfId="12361"/>
    <cellStyle name="SAPBEXstdItem 3 3 3" xfId="12586"/>
    <cellStyle name="SAPBEXstdItem 3 3 4" xfId="19274"/>
    <cellStyle name="SAPBEXstdItem 3 3 5" xfId="19075"/>
    <cellStyle name="SAPBEXstdItem 3 3 6" xfId="20827"/>
    <cellStyle name="SAPBEXstdItem 4" xfId="7620"/>
    <cellStyle name="SAPBEXstdItem 4 2" xfId="17104"/>
    <cellStyle name="SAPBEXstdItem 4 2 2" xfId="20294"/>
    <cellStyle name="SAPBEXstdItem 4 2 3" xfId="11075"/>
    <cellStyle name="SAPBEXstdItem 4 2 4" xfId="19506"/>
    <cellStyle name="SAPBEXstdItem 4 2 5" xfId="13332"/>
    <cellStyle name="SAPBEXstdItem 4 2 6" xfId="13364"/>
    <cellStyle name="SAPBEXstdItem 4 3" xfId="17879"/>
    <cellStyle name="SAPBEXstdItem 4 3 2" xfId="11381"/>
    <cellStyle name="SAPBEXstdItem 4 3 3" xfId="11434"/>
    <cellStyle name="SAPBEXstdItem 4 3 4" xfId="20701"/>
    <cellStyle name="SAPBEXstdItem 4 3 5" xfId="19043"/>
    <cellStyle name="SAPBEXstdItem 4 3 6" xfId="20812"/>
    <cellStyle name="SAPBEXstdItem 5" xfId="7621"/>
    <cellStyle name="SAPBEXstdItem 5 2" xfId="17105"/>
    <cellStyle name="SAPBEXstdItem 5 2 2" xfId="20295"/>
    <cellStyle name="SAPBEXstdItem 5 2 3" xfId="19931"/>
    <cellStyle name="SAPBEXstdItem 5 2 4" xfId="19139"/>
    <cellStyle name="SAPBEXstdItem 5 2 5" xfId="12450"/>
    <cellStyle name="SAPBEXstdItem 5 2 6" xfId="19582"/>
    <cellStyle name="SAPBEXstdItem 5 3" xfId="17947"/>
    <cellStyle name="SAPBEXstdItem 5 3 2" xfId="12422"/>
    <cellStyle name="SAPBEXstdItem 5 3 3" xfId="19003"/>
    <cellStyle name="SAPBEXstdItem 5 3 4" xfId="19294"/>
    <cellStyle name="SAPBEXstdItem 5 3 5" xfId="18911"/>
    <cellStyle name="SAPBEXstdItem 5 3 6" xfId="12065"/>
    <cellStyle name="SAPBEXstdItem 6" xfId="17106"/>
    <cellStyle name="SAPBEXstdItem 6 2" xfId="20296"/>
    <cellStyle name="SAPBEXstdItem 6 3" xfId="12497"/>
    <cellStyle name="SAPBEXstdItem 6 4" xfId="20569"/>
    <cellStyle name="SAPBEXstdItem 6 5" xfId="19954"/>
    <cellStyle name="SAPBEXstdItem 6 6" xfId="19644"/>
    <cellStyle name="SAPBEXstdItem 7" xfId="17730"/>
    <cellStyle name="SAPBEXstdItem 7 2" xfId="12318"/>
    <cellStyle name="SAPBEXstdItem 7 3" xfId="12012"/>
    <cellStyle name="SAPBEXstdItem 7 4" xfId="20564"/>
    <cellStyle name="SAPBEXstdItem 7 5" xfId="20502"/>
    <cellStyle name="SAPBEXstdItem 7 6" xfId="19068"/>
    <cellStyle name="SAPBEXstdItemX" xfId="3264"/>
    <cellStyle name="SAPBEXstdItemX 2" xfId="17107"/>
    <cellStyle name="SAPBEXstdItemX 2 2" xfId="20297"/>
    <cellStyle name="SAPBEXstdItemX 2 3" xfId="12496"/>
    <cellStyle name="SAPBEXstdItemX 2 4" xfId="19628"/>
    <cellStyle name="SAPBEXstdItemX 2 5" xfId="12058"/>
    <cellStyle name="SAPBEXstdItemX 2 6" xfId="19215"/>
    <cellStyle name="SAPBEXstdItemX 3" xfId="17108"/>
    <cellStyle name="SAPBEXstdItemX 3 2" xfId="20298"/>
    <cellStyle name="SAPBEXstdItemX 3 3" xfId="19932"/>
    <cellStyle name="SAPBEXstdItemX 3 4" xfId="19266"/>
    <cellStyle name="SAPBEXstdItemX 3 5" xfId="13371"/>
    <cellStyle name="SAPBEXstdItemX 3 6" xfId="12178"/>
    <cellStyle name="SAPBEXstdItemX 4" xfId="17109"/>
    <cellStyle name="SAPBEXstdItemX 4 2" xfId="20299"/>
    <cellStyle name="SAPBEXstdItemX 4 3" xfId="11074"/>
    <cellStyle name="SAPBEXstdItemX 4 4" xfId="20024"/>
    <cellStyle name="SAPBEXstdItemX 4 5" xfId="19765"/>
    <cellStyle name="SAPBEXstdItemX 4 6" xfId="11049"/>
    <cellStyle name="SAPBEXstdItemX 5" xfId="17110"/>
    <cellStyle name="SAPBEXstdItemX 5 2" xfId="20300"/>
    <cellStyle name="SAPBEXstdItemX 5 3" xfId="19933"/>
    <cellStyle name="SAPBEXstdItemX 5 4" xfId="20023"/>
    <cellStyle name="SAPBEXstdItemX 5 5" xfId="20486"/>
    <cellStyle name="SAPBEXstdItemX 5 6" xfId="19595"/>
    <cellStyle name="SAPBEXstdItemX 6" xfId="17732"/>
    <cellStyle name="SAPBEXstdItemX 6 2" xfId="12320"/>
    <cellStyle name="SAPBEXstdItemX 6 3" xfId="12595"/>
    <cellStyle name="SAPBEXstdItemX 6 4" xfId="19738"/>
    <cellStyle name="SAPBEXstdItemX 6 5" xfId="19768"/>
    <cellStyle name="SAPBEXstdItemX 6 6" xfId="11004"/>
    <cellStyle name="SAPBEXsubData" xfId="3265"/>
    <cellStyle name="SAPBEXsubData 2" xfId="7622"/>
    <cellStyle name="SAPBEXsubData 3" xfId="7623"/>
    <cellStyle name="SAPBEXsubData 4" xfId="7624"/>
    <cellStyle name="SAPBEXsubDataEmph" xfId="3266"/>
    <cellStyle name="SAPBEXsubDataEmph 2" xfId="7625"/>
    <cellStyle name="SAPBEXsubDataEmph 3" xfId="7626"/>
    <cellStyle name="SAPBEXsubDataEmph 4" xfId="7627"/>
    <cellStyle name="SAPBEXsubItem" xfId="3267"/>
    <cellStyle name="SAPBEXsubItem 2" xfId="7628"/>
    <cellStyle name="SAPBEXsubItem 3" xfId="7629"/>
    <cellStyle name="SAPBEXsubItem 4" xfId="7630"/>
    <cellStyle name="SAPBEXtitle" xfId="3268"/>
    <cellStyle name="SAPBEXtitle 2" xfId="3269"/>
    <cellStyle name="SAPBEXtitle 2 2" xfId="7631"/>
    <cellStyle name="SAPBEXtitle 2 2 2" xfId="17111"/>
    <cellStyle name="SAPBEXtitle 2 2 2 2" xfId="20301"/>
    <cellStyle name="SAPBEXtitle 2 2 2 3" xfId="20427"/>
    <cellStyle name="SAPBEXtitle 2 2 2 4" xfId="19067"/>
    <cellStyle name="SAPBEXtitle 2 2 2 5" xfId="12133"/>
    <cellStyle name="SAPBEXtitle 2 2 2 6" xfId="20380"/>
    <cellStyle name="SAPBEXtitle 2 2 3" xfId="17882"/>
    <cellStyle name="SAPBEXtitle 2 2 3 2" xfId="12743"/>
    <cellStyle name="SAPBEXtitle 2 2 3 3" xfId="18958"/>
    <cellStyle name="SAPBEXtitle 2 2 3 4" xfId="11426"/>
    <cellStyle name="SAPBEXtitle 2 2 3 5" xfId="12625"/>
    <cellStyle name="SAPBEXtitle 2 2 3 6" xfId="20590"/>
    <cellStyle name="SAPBEXtitle 2 3" xfId="7632"/>
    <cellStyle name="SAPBEXtitle 2 3 2" xfId="17112"/>
    <cellStyle name="SAPBEXtitle 2 3 2 2" xfId="20302"/>
    <cellStyle name="SAPBEXtitle 2 3 2 3" xfId="19935"/>
    <cellStyle name="SAPBEXtitle 2 3 2 4" xfId="11418"/>
    <cellStyle name="SAPBEXtitle 2 3 2 5" xfId="12057"/>
    <cellStyle name="SAPBEXtitle 2 3 2 6" xfId="11137"/>
    <cellStyle name="SAPBEXtitle 2 3 3" xfId="17950"/>
    <cellStyle name="SAPBEXtitle 2 3 3 2" xfId="11770"/>
    <cellStyle name="SAPBEXtitle 2 3 3 3" xfId="19005"/>
    <cellStyle name="SAPBEXtitle 2 3 3 4" xfId="11901"/>
    <cellStyle name="SAPBEXtitle 2 3 3 5" xfId="12685"/>
    <cellStyle name="SAPBEXtitle 2 3 3 6" xfId="20722"/>
    <cellStyle name="SAPBEXtitle 2 4" xfId="13719"/>
    <cellStyle name="SAPBEXtitle 2 4 2" xfId="17113"/>
    <cellStyle name="SAPBEXtitle 2 4 2 2" xfId="20303"/>
    <cellStyle name="SAPBEXtitle 2 4 2 3" xfId="18900"/>
    <cellStyle name="SAPBEXtitle 2 4 2 4" xfId="11524"/>
    <cellStyle name="SAPBEXtitle 2 4 2 5" xfId="19955"/>
    <cellStyle name="SAPBEXtitle 2 4 2 6" xfId="19523"/>
    <cellStyle name="SAPBEXtitle 2 4 3" xfId="19416"/>
    <cellStyle name="SAPBEXtitle 2 4 4" xfId="19566"/>
    <cellStyle name="SAPBEXtitle 2 4 5" xfId="12240"/>
    <cellStyle name="SAPBEXtitle 2 4 6" xfId="12508"/>
    <cellStyle name="SAPBEXtitle 2 4 7" xfId="19572"/>
    <cellStyle name="SAPBEXtitle 2 5" xfId="13684"/>
    <cellStyle name="SAPBEXtitle 2 5 2" xfId="17114"/>
    <cellStyle name="SAPBEXtitle 2 5 2 2" xfId="20304"/>
    <cellStyle name="SAPBEXtitle 2 5 2 3" xfId="12495"/>
    <cellStyle name="SAPBEXtitle 2 5 2 4" xfId="20421"/>
    <cellStyle name="SAPBEXtitle 2 5 2 5" xfId="11285"/>
    <cellStyle name="SAPBEXtitle 2 5 2 6" xfId="19090"/>
    <cellStyle name="SAPBEXtitle 2 5 3" xfId="19410"/>
    <cellStyle name="SAPBEXtitle 2 5 4" xfId="19726"/>
    <cellStyle name="SAPBEXtitle 2 5 5" xfId="11331"/>
    <cellStyle name="SAPBEXtitle 2 5 6" xfId="19273"/>
    <cellStyle name="SAPBEXtitle 2 5 7" xfId="11308"/>
    <cellStyle name="SAPBEXtitle 2 6" xfId="17115"/>
    <cellStyle name="SAPBEXtitle 2 6 2" xfId="20305"/>
    <cellStyle name="SAPBEXtitle 2 6 3" xfId="12494"/>
    <cellStyle name="SAPBEXtitle 2 6 4" xfId="11990"/>
    <cellStyle name="SAPBEXtitle 2 6 5" xfId="11187"/>
    <cellStyle name="SAPBEXtitle 2 6 6" xfId="12188"/>
    <cellStyle name="SAPBEXtitle 2 7" xfId="17734"/>
    <cellStyle name="SAPBEXtitle 2 7 2" xfId="11357"/>
    <cellStyle name="SAPBEXtitle 2 7 3" xfId="12011"/>
    <cellStyle name="SAPBEXtitle 2 7 4" xfId="12211"/>
    <cellStyle name="SAPBEXtitle 2 7 5" xfId="20047"/>
    <cellStyle name="SAPBEXtitle 2 7 6" xfId="19770"/>
    <cellStyle name="SAPBEXtitle 3" xfId="7633"/>
    <cellStyle name="SAPBEXtitle 3 2" xfId="17116"/>
    <cellStyle name="SAPBEXtitle 3 2 2" xfId="20306"/>
    <cellStyle name="SAPBEXtitle 3 2 3" xfId="19936"/>
    <cellStyle name="SAPBEXtitle 3 2 4" xfId="20410"/>
    <cellStyle name="SAPBEXtitle 3 2 5" xfId="19382"/>
    <cellStyle name="SAPBEXtitle 3 2 6" xfId="11792"/>
    <cellStyle name="SAPBEXtitle 3 3" xfId="17824"/>
    <cellStyle name="SAPBEXtitle 3 3 2" xfId="11371"/>
    <cellStyle name="SAPBEXtitle 3 3 3" xfId="19994"/>
    <cellStyle name="SAPBEXtitle 3 3 4" xfId="11408"/>
    <cellStyle name="SAPBEXtitle 3 3 5" xfId="19509"/>
    <cellStyle name="SAPBEXtitle 3 3 6" xfId="11174"/>
    <cellStyle name="SAPBEXtitle 4" xfId="7634"/>
    <cellStyle name="SAPBEXtitle 4 2" xfId="17117"/>
    <cellStyle name="SAPBEXtitle 4 2 2" xfId="20307"/>
    <cellStyle name="SAPBEXtitle 4 2 3" xfId="19937"/>
    <cellStyle name="SAPBEXtitle 4 2 4" xfId="19494"/>
    <cellStyle name="SAPBEXtitle 4 2 5" xfId="11006"/>
    <cellStyle name="SAPBEXtitle 4 2 6" xfId="13343"/>
    <cellStyle name="SAPBEXtitle 4 3" xfId="17881"/>
    <cellStyle name="SAPBEXtitle 4 3 2" xfId="12390"/>
    <cellStyle name="SAPBEXtitle 4 3 3" xfId="18957"/>
    <cellStyle name="SAPBEXtitle 4 3 4" xfId="19179"/>
    <cellStyle name="SAPBEXtitle 4 3 5" xfId="12045"/>
    <cellStyle name="SAPBEXtitle 4 3 6" xfId="12502"/>
    <cellStyle name="SAPBEXtitle 5" xfId="7635"/>
    <cellStyle name="SAPBEXtitle 5 2" xfId="17118"/>
    <cellStyle name="SAPBEXtitle 5 2 2" xfId="20308"/>
    <cellStyle name="SAPBEXtitle 5 2 3" xfId="19938"/>
    <cellStyle name="SAPBEXtitle 5 2 4" xfId="19129"/>
    <cellStyle name="SAPBEXtitle 5 2 5" xfId="11131"/>
    <cellStyle name="SAPBEXtitle 5 2 6" xfId="13315"/>
    <cellStyle name="SAPBEXtitle 5 3" xfId="17949"/>
    <cellStyle name="SAPBEXtitle 5 3 2" xfId="11395"/>
    <cellStyle name="SAPBEXtitle 5 3 3" xfId="19004"/>
    <cellStyle name="SAPBEXtitle 5 3 4" xfId="19256"/>
    <cellStyle name="SAPBEXtitle 5 3 5" xfId="13318"/>
    <cellStyle name="SAPBEXtitle 5 3 6" xfId="11654"/>
    <cellStyle name="SAPBEXtitle 6" xfId="17119"/>
    <cellStyle name="SAPBEXtitle 6 2" xfId="20309"/>
    <cellStyle name="SAPBEXtitle 6 3" xfId="12493"/>
    <cellStyle name="SAPBEXtitle 6 4" xfId="20067"/>
    <cellStyle name="SAPBEXtitle 6 5" xfId="12132"/>
    <cellStyle name="SAPBEXtitle 6 6" xfId="19418"/>
    <cellStyle name="SAPBEXtitle 7" xfId="17733"/>
    <cellStyle name="SAPBEXtitle 7 2" xfId="11742"/>
    <cellStyle name="SAPBEXtitle 7 3" xfId="12594"/>
    <cellStyle name="SAPBEXtitle 7 4" xfId="12093"/>
    <cellStyle name="SAPBEXtitle 7 5" xfId="19688"/>
    <cellStyle name="SAPBEXtitle 7 6" xfId="13418"/>
    <cellStyle name="SAPBEXundefined" xfId="3270"/>
    <cellStyle name="SAPBEXundefined 2" xfId="3271"/>
    <cellStyle name="SAPBEXundefined 2 2" xfId="7636"/>
    <cellStyle name="SAPBEXundefined 2 2 2" xfId="17120"/>
    <cellStyle name="SAPBEXundefined 2 2 2 2" xfId="20310"/>
    <cellStyle name="SAPBEXundefined 2 2 2 3" xfId="19939"/>
    <cellStyle name="SAPBEXundefined 2 2 2 4" xfId="11991"/>
    <cellStyle name="SAPBEXundefined 2 2 2 5" xfId="12056"/>
    <cellStyle name="SAPBEXundefined 2 2 2 6" xfId="12491"/>
    <cellStyle name="SAPBEXundefined 2 2 3" xfId="17884"/>
    <cellStyle name="SAPBEXundefined 2 2 3 2" xfId="11762"/>
    <cellStyle name="SAPBEXundefined 2 2 3 3" xfId="11927"/>
    <cellStyle name="SAPBEXundefined 2 2 3 4" xfId="19289"/>
    <cellStyle name="SAPBEXundefined 2 2 3 5" xfId="11958"/>
    <cellStyle name="SAPBEXundefined 2 2 3 6" xfId="19581"/>
    <cellStyle name="SAPBEXundefined 2 3" xfId="7637"/>
    <cellStyle name="SAPBEXundefined 2 3 2" xfId="17121"/>
    <cellStyle name="SAPBEXundefined 2 3 2 2" xfId="20311"/>
    <cellStyle name="SAPBEXundefined 2 3 2 3" xfId="19940"/>
    <cellStyle name="SAPBEXundefined 2 3 2 4" xfId="20409"/>
    <cellStyle name="SAPBEXundefined 2 3 2 5" xfId="11186"/>
    <cellStyle name="SAPBEXundefined 2 3 2 6" xfId="13347"/>
    <cellStyle name="SAPBEXundefined 2 3 3" xfId="17952"/>
    <cellStyle name="SAPBEXundefined 2 3 3 2" xfId="12425"/>
    <cellStyle name="SAPBEXundefined 2 3 3 3" xfId="12461"/>
    <cellStyle name="SAPBEXundefined 2 3 3 4" xfId="19170"/>
    <cellStyle name="SAPBEXundefined 2 3 3 5" xfId="20336"/>
    <cellStyle name="SAPBEXundefined 2 3 3 6" xfId="20818"/>
    <cellStyle name="SAPBEXundefined 2 4" xfId="17122"/>
    <cellStyle name="SAPBEXundefined 2 4 2" xfId="20312"/>
    <cellStyle name="SAPBEXundefined 2 4 3" xfId="19941"/>
    <cellStyle name="SAPBEXundefined 2 4 4" xfId="20065"/>
    <cellStyle name="SAPBEXundefined 2 4 5" xfId="19414"/>
    <cellStyle name="SAPBEXundefined 2 4 6" xfId="12765"/>
    <cellStyle name="SAPBEXundefined 2 5" xfId="17736"/>
    <cellStyle name="SAPBEXundefined 2 5 2" xfId="12322"/>
    <cellStyle name="SAPBEXundefined 2 5 3" xfId="12010"/>
    <cellStyle name="SAPBEXundefined 2 5 4" xfId="19585"/>
    <cellStyle name="SAPBEXundefined 2 5 5" xfId="11908"/>
    <cellStyle name="SAPBEXundefined 2 5 6" xfId="20717"/>
    <cellStyle name="SAPBEXundefined 3" xfId="7638"/>
    <cellStyle name="SAPBEXundefined 3 2" xfId="17123"/>
    <cellStyle name="SAPBEXundefined 3 2 2" xfId="20313"/>
    <cellStyle name="SAPBEXundefined 3 2 3" xfId="12492"/>
    <cellStyle name="SAPBEXundefined 3 2 4" xfId="20064"/>
    <cellStyle name="SAPBEXundefined 3 2 5" xfId="19252"/>
    <cellStyle name="SAPBEXundefined 3 2 6" xfId="20674"/>
    <cellStyle name="SAPBEXundefined 3 3" xfId="17825"/>
    <cellStyle name="SAPBEXundefined 3 3 2" xfId="11372"/>
    <cellStyle name="SAPBEXundefined 3 3 3" xfId="19995"/>
    <cellStyle name="SAPBEXundefined 3 3 4" xfId="19746"/>
    <cellStyle name="SAPBEXundefined 3 3 5" xfId="19446"/>
    <cellStyle name="SAPBEXundefined 3 3 6" xfId="19436"/>
    <cellStyle name="SAPBEXundefined 4" xfId="7639"/>
    <cellStyle name="SAPBEXundefined 4 2" xfId="17124"/>
    <cellStyle name="SAPBEXundefined 4 2 2" xfId="20314"/>
    <cellStyle name="SAPBEXundefined 4 2 3" xfId="19942"/>
    <cellStyle name="SAPBEXundefined 4 2 4" xfId="20063"/>
    <cellStyle name="SAPBEXundefined 4 2 5" xfId="11640"/>
    <cellStyle name="SAPBEXundefined 4 2 6" xfId="20643"/>
    <cellStyle name="SAPBEXundefined 4 3" xfId="17883"/>
    <cellStyle name="SAPBEXundefined 4 3 2" xfId="12744"/>
    <cellStyle name="SAPBEXundefined 4 3 3" xfId="18959"/>
    <cellStyle name="SAPBEXundefined 4 3 4" xfId="19127"/>
    <cellStyle name="SAPBEXundefined 4 3 5" xfId="12626"/>
    <cellStyle name="SAPBEXundefined 4 3 6" xfId="11711"/>
    <cellStyle name="SAPBEXundefined 5" xfId="7640"/>
    <cellStyle name="SAPBEXundefined 5 2" xfId="17125"/>
    <cellStyle name="SAPBEXundefined 5 2 2" xfId="20315"/>
    <cellStyle name="SAPBEXundefined 5 2 3" xfId="19943"/>
    <cellStyle name="SAPBEXundefined 5 2 4" xfId="19702"/>
    <cellStyle name="SAPBEXundefined 5 2 5" xfId="19515"/>
    <cellStyle name="SAPBEXundefined 5 2 6" xfId="11636"/>
    <cellStyle name="SAPBEXundefined 5 3" xfId="17951"/>
    <cellStyle name="SAPBEXundefined 5 3 2" xfId="12424"/>
    <cellStyle name="SAPBEXundefined 5 3 3" xfId="11529"/>
    <cellStyle name="SAPBEXundefined 5 3 4" xfId="19537"/>
    <cellStyle name="SAPBEXundefined 5 3 5" xfId="19250"/>
    <cellStyle name="SAPBEXundefined 5 3 6" xfId="11861"/>
    <cellStyle name="SAPBEXundefined 6" xfId="17126"/>
    <cellStyle name="SAPBEXundefined 6 2" xfId="20316"/>
    <cellStyle name="SAPBEXundefined 6 3" xfId="19944"/>
    <cellStyle name="SAPBEXundefined 6 4" xfId="19618"/>
    <cellStyle name="SAPBEXundefined 6 5" xfId="20650"/>
    <cellStyle name="SAPBEXundefined 6 6" xfId="11610"/>
    <cellStyle name="SAPBEXundefined 7" xfId="17735"/>
    <cellStyle name="SAPBEXundefined 7 2" xfId="12321"/>
    <cellStyle name="SAPBEXundefined 7 3" xfId="11942"/>
    <cellStyle name="SAPBEXundefined 7 4" xfId="20583"/>
    <cellStyle name="SAPBEXundefined 7 5" xfId="20046"/>
    <cellStyle name="SAPBEXundefined 7 6" xfId="19241"/>
    <cellStyle name="Scenario" xfId="3272"/>
    <cellStyle name="ScotchRule" xfId="3273"/>
    <cellStyle name="ScotchRule 2" xfId="7641"/>
    <cellStyle name="ScotchRule 2 2" xfId="10686"/>
    <cellStyle name="ScotchRule 3" xfId="7642"/>
    <cellStyle name="ScotchRule 3 2" xfId="10677"/>
    <cellStyle name="ScotchRule 4" xfId="10705"/>
    <cellStyle name="SdapsDate" xfId="3274"/>
    <cellStyle name="SDEntry" xfId="3275"/>
    <cellStyle name="SDHeader" xfId="3276"/>
    <cellStyle name="section" xfId="3277"/>
    <cellStyle name="SEEntry" xfId="3278"/>
    <cellStyle name="SEEntry 2" xfId="3279"/>
    <cellStyle name="SEEntry 2 2" xfId="7643"/>
    <cellStyle name="SEEntry 2 2 2" xfId="17127"/>
    <cellStyle name="SEEntry 2 2 2 2" xfId="20317"/>
    <cellStyle name="SEEntry 2 2 2 3" xfId="11461"/>
    <cellStyle name="SEEntry 2 2 2 4" xfId="13304"/>
    <cellStyle name="SEEntry 2 2 3" xfId="17886"/>
    <cellStyle name="SEEntry 2 2 3 2" xfId="12746"/>
    <cellStyle name="SEEntry 2 2 3 3" xfId="18961"/>
    <cellStyle name="SEEntry 2 2 3 4" xfId="20640"/>
    <cellStyle name="SEEntry 2 2 3 5" xfId="12757"/>
    <cellStyle name="SEEntry 2 2 3 6" xfId="19247"/>
    <cellStyle name="SEEntry 2 3" xfId="7644"/>
    <cellStyle name="SEEntry 2 3 2" xfId="17128"/>
    <cellStyle name="SEEntry 2 3 2 2" xfId="20318"/>
    <cellStyle name="SEEntry 2 3 2 3" xfId="19945"/>
    <cellStyle name="SEEntry 2 3 2 4" xfId="11185"/>
    <cellStyle name="SEEntry 2 3 3" xfId="17954"/>
    <cellStyle name="SEEntry 2 3 3 2" xfId="11771"/>
    <cellStyle name="SEEntry 2 3 3 3" xfId="11998"/>
    <cellStyle name="SEEntry 2 3 3 4" xfId="19663"/>
    <cellStyle name="SEEntry 2 3 3 5" xfId="20000"/>
    <cellStyle name="SEEntry 2 3 3 6" xfId="11860"/>
    <cellStyle name="SEEntry 2 4" xfId="17129"/>
    <cellStyle name="SEEntry 2 4 2" xfId="20319"/>
    <cellStyle name="SEEntry 2 4 3" xfId="18901"/>
    <cellStyle name="SEEntry 2 4 4" xfId="19766"/>
    <cellStyle name="SEEntry 2 5" xfId="17738"/>
    <cellStyle name="SEEntry 2 5 2" xfId="12323"/>
    <cellStyle name="SEEntry 2 5 3" xfId="11057"/>
    <cellStyle name="SEEntry 2 5 4" xfId="20547"/>
    <cellStyle name="SEEntry 2 5 5" xfId="19486"/>
    <cellStyle name="SEEntry 2 5 6" xfId="19632"/>
    <cellStyle name="SEEntry 3" xfId="7645"/>
    <cellStyle name="SEEntry 3 2" xfId="17130"/>
    <cellStyle name="SEEntry 3 2 2" xfId="20320"/>
    <cellStyle name="SEEntry 3 2 3" xfId="19946"/>
    <cellStyle name="SEEntry 3 2 4" xfId="19615"/>
    <cellStyle name="SEEntry 3 3" xfId="17826"/>
    <cellStyle name="SEEntry 3 3 2" xfId="12362"/>
    <cellStyle name="SEEntry 3 3 3" xfId="19996"/>
    <cellStyle name="SEEntry 3 3 4" xfId="12224"/>
    <cellStyle name="SEEntry 3 3 5" xfId="12245"/>
    <cellStyle name="SEEntry 3 3 6" xfId="13362"/>
    <cellStyle name="SEEntry 4" xfId="7646"/>
    <cellStyle name="SEEntry 4 2" xfId="17131"/>
    <cellStyle name="SEEntry 4 2 2" xfId="20321"/>
    <cellStyle name="SEEntry 4 2 3" xfId="19947"/>
    <cellStyle name="SEEntry 4 2 4" xfId="11160"/>
    <cellStyle name="SEEntry 4 3" xfId="17885"/>
    <cellStyle name="SEEntry 4 3 2" xfId="12745"/>
    <cellStyle name="SEEntry 4 3 3" xfId="18960"/>
    <cellStyle name="SEEntry 4 3 4" xfId="20710"/>
    <cellStyle name="SEEntry 4 3 5" xfId="12484"/>
    <cellStyle name="SEEntry 4 3 6" xfId="12539"/>
    <cellStyle name="SEEntry 5" xfId="7647"/>
    <cellStyle name="SEEntry 5 2" xfId="17132"/>
    <cellStyle name="SEEntry 5 2 2" xfId="20322"/>
    <cellStyle name="SEEntry 5 2 3" xfId="19948"/>
    <cellStyle name="SEEntry 5 2 4" xfId="11111"/>
    <cellStyle name="SEEntry 5 3" xfId="17953"/>
    <cellStyle name="SEEntry 5 3 2" xfId="12426"/>
    <cellStyle name="SEEntry 5 3 3" xfId="11999"/>
    <cellStyle name="SEEntry 5 3 4" xfId="12659"/>
    <cellStyle name="SEEntry 5 3 5" xfId="13351"/>
    <cellStyle name="SEEntry 5 3 6" xfId="11677"/>
    <cellStyle name="SEEntry 6" xfId="17133"/>
    <cellStyle name="SEEntry 6 2" xfId="20323"/>
    <cellStyle name="SEEntry 6 3" xfId="19949"/>
    <cellStyle name="SEEntry 6 4" xfId="11405"/>
    <cellStyle name="SEEntry 7" xfId="17737"/>
    <cellStyle name="SEEntry 7 2" xfId="11743"/>
    <cellStyle name="SEEntry 7 3" xfId="12009"/>
    <cellStyle name="SEEntry 7 4" xfId="19224"/>
    <cellStyle name="SEEntry 7 5" xfId="20584"/>
    <cellStyle name="SEEntry 7 6" xfId="11159"/>
    <cellStyle name="SEHeader" xfId="3280"/>
    <cellStyle name="Separador de milhares [0]_Brazil Flash 09 Nov 2001.xls Gráfico 4" xfId="3281"/>
    <cellStyle name="SEPEntry" xfId="3282"/>
    <cellStyle name="SEPEntry 2" xfId="7648"/>
    <cellStyle name="SEPEntry 2 2" xfId="17134"/>
    <cellStyle name="SEPEntry 2 2 2" xfId="20324"/>
    <cellStyle name="SEPEntry 2 2 3" xfId="11460"/>
    <cellStyle name="SEPEntry 2 2 4" xfId="12148"/>
    <cellStyle name="SEPEntry 2 3" xfId="17827"/>
    <cellStyle name="SEPEntry 2 3 2" xfId="12363"/>
    <cellStyle name="SEPEntry 2 3 3" xfId="19997"/>
    <cellStyle name="SEPEntry 2 3 4" xfId="20623"/>
    <cellStyle name="SEPEntry 2 3 5" xfId="12618"/>
    <cellStyle name="SEPEntry 2 3 6" xfId="11675"/>
    <cellStyle name="SEPEntry 3" xfId="7649"/>
    <cellStyle name="SEPEntry 3 2" xfId="17135"/>
    <cellStyle name="SEPEntry 3 2 2" xfId="20325"/>
    <cellStyle name="SEPEntry 3 2 3" xfId="11459"/>
    <cellStyle name="SEPEntry 3 2 4" xfId="13370"/>
    <cellStyle name="SEPEntry 3 3" xfId="17887"/>
    <cellStyle name="SEPEntry 3 3 2" xfId="12391"/>
    <cellStyle name="SEPEntry 3 3 3" xfId="18962"/>
    <cellStyle name="SEPEntry 3 3 4" xfId="19312"/>
    <cellStyle name="SEPEntry 3 3 5" xfId="19658"/>
    <cellStyle name="SEPEntry 3 3 6" xfId="12543"/>
    <cellStyle name="SEPEntry 4" xfId="7650"/>
    <cellStyle name="SEPEntry 4 2" xfId="17136"/>
    <cellStyle name="SEPEntry 4 2 2" xfId="20326"/>
    <cellStyle name="SEPEntry 4 2 3" xfId="19950"/>
    <cellStyle name="SEPEntry 4 2 4" xfId="19767"/>
    <cellStyle name="SEPEntry 4 3" xfId="17955"/>
    <cellStyle name="SEPEntry 4 3 2" xfId="11396"/>
    <cellStyle name="SEPEntry 4 3 3" xfId="11997"/>
    <cellStyle name="SEPEntry 4 3 4" xfId="19293"/>
    <cellStyle name="SEPEntry 4 3 5" xfId="20372"/>
    <cellStyle name="SEPEntry 4 3 6" xfId="11601"/>
    <cellStyle name="SEPEntry 5" xfId="17137"/>
    <cellStyle name="SEPEntry 5 2" xfId="20327"/>
    <cellStyle name="SEPEntry 5 3" xfId="19951"/>
    <cellStyle name="SEPEntry 5 4" xfId="19125"/>
    <cellStyle name="SEPEntry 6" xfId="17739"/>
    <cellStyle name="SEPEntry 6 2" xfId="11358"/>
    <cellStyle name="SEPEntry 6 3" xfId="11443"/>
    <cellStyle name="SEPEntry 6 4" xfId="19502"/>
    <cellStyle name="SEPEntry 6 5" xfId="11648"/>
    <cellStyle name="SEPEntry 6 6" xfId="20620"/>
    <cellStyle name="SGComma" xfId="3283"/>
    <cellStyle name="SGComma 2" xfId="7651"/>
    <cellStyle name="SGComma 3" xfId="7652"/>
    <cellStyle name="SGComma 4" xfId="7653"/>
    <cellStyle name="SGDollar" xfId="3284"/>
    <cellStyle name="SGDollar 2" xfId="7654"/>
    <cellStyle name="SGDollar 3" xfId="7655"/>
    <cellStyle name="SGDollar 4" xfId="7656"/>
    <cellStyle name="SGMultiple" xfId="3285"/>
    <cellStyle name="SGMultiple 2" xfId="7657"/>
    <cellStyle name="SGMultiple 3" xfId="7658"/>
    <cellStyle name="SGMultiple 4" xfId="7659"/>
    <cellStyle name="SGNoSymbol" xfId="3286"/>
    <cellStyle name="SGNoSymbol 2" xfId="7660"/>
    <cellStyle name="SGNoSymbol 3" xfId="7661"/>
    <cellStyle name="SGNoSymbol 4" xfId="7662"/>
    <cellStyle name="SGPercent" xfId="3287"/>
    <cellStyle name="SGPercent 2" xfId="7663"/>
    <cellStyle name="SGPercent 3" xfId="7664"/>
    <cellStyle name="SGPercent 4" xfId="7665"/>
    <cellStyle name="Shade" xfId="3288"/>
    <cellStyle name="Shade 2" xfId="3289"/>
    <cellStyle name="Shade 2 2" xfId="9362"/>
    <cellStyle name="Shade 2 2 2" xfId="10681"/>
    <cellStyle name="Shade 2 3" xfId="10704"/>
    <cellStyle name="Shade 3" xfId="9221"/>
    <cellStyle name="Shade 3 2" xfId="10682"/>
    <cellStyle name="Shade 4" xfId="10723"/>
    <cellStyle name="Shaded" xfId="3290"/>
    <cellStyle name="SHADEDSTORES" xfId="3291"/>
    <cellStyle name="SHADEDSTORES 2" xfId="7666"/>
    <cellStyle name="SHADEDSTORES 2 2" xfId="9358"/>
    <cellStyle name="SHADEDSTORES 2 2 2" xfId="10854"/>
    <cellStyle name="SHADEDSTORES 2 2 2 2" xfId="17138"/>
    <cellStyle name="SHADEDSTORES 2 2 3" xfId="17139"/>
    <cellStyle name="SHADEDSTORES 2 3" xfId="17140"/>
    <cellStyle name="SHADEDSTORES 3" xfId="7667"/>
    <cellStyle name="SHADEDSTORES 3 2" xfId="9387"/>
    <cellStyle name="SHADEDSTORES 3 2 2" xfId="10867"/>
    <cellStyle name="SHADEDSTORES 3 2 2 2" xfId="17141"/>
    <cellStyle name="SHADEDSTORES 3 2 3" xfId="17142"/>
    <cellStyle name="SHADEDSTORES 3 3" xfId="17143"/>
    <cellStyle name="SHADEDSTORES 4" xfId="7668"/>
    <cellStyle name="SHADEDSTORES 4 2" xfId="10001"/>
    <cellStyle name="SHADEDSTORES 4 2 2" xfId="10889"/>
    <cellStyle name="SHADEDSTORES 4 2 2 2" xfId="17144"/>
    <cellStyle name="SHADEDSTORES 4 2 3" xfId="17145"/>
    <cellStyle name="SHADEDSTORES 4 3" xfId="17146"/>
    <cellStyle name="SHADEDSTORES 5" xfId="7669"/>
    <cellStyle name="SHADEDSTORES 5 2" xfId="17147"/>
    <cellStyle name="SHADEDSTORES 6" xfId="9299"/>
    <cellStyle name="SHADEDSTORES 6 2" xfId="10842"/>
    <cellStyle name="SHADEDSTORES 6 2 2" xfId="17148"/>
    <cellStyle name="SHADEDSTORES 6 3" xfId="17149"/>
    <cellStyle name="SHADEDSTORES 7" xfId="17150"/>
    <cellStyle name="sheet" xfId="3292"/>
    <cellStyle name="sheet 2" xfId="7670"/>
    <cellStyle name="sheet 3" xfId="7671"/>
    <cellStyle name="sheet 4" xfId="7672"/>
    <cellStyle name="ShortDate" xfId="3293"/>
    <cellStyle name="Single Border" xfId="3294"/>
    <cellStyle name="Single Border 2" xfId="7673"/>
    <cellStyle name="Single Border 3" xfId="7674"/>
    <cellStyle name="Single Border 4" xfId="7675"/>
    <cellStyle name="Single Underline" xfId="3295"/>
    <cellStyle name="Single Underline 2" xfId="7676"/>
    <cellStyle name="Single Underline 3" xfId="7677"/>
    <cellStyle name="Single Underline 4" xfId="7678"/>
    <cellStyle name="Size10Pt" xfId="3296"/>
    <cellStyle name="Size10Pt 2" xfId="7679"/>
    <cellStyle name="Size10Pt 3" xfId="7680"/>
    <cellStyle name="Size10Pt 4" xfId="7681"/>
    <cellStyle name="Size12Pt" xfId="3297"/>
    <cellStyle name="Size12Pt 2" xfId="7682"/>
    <cellStyle name="Size12Pt 3" xfId="7683"/>
    <cellStyle name="Size12Pt 4" xfId="7684"/>
    <cellStyle name="Size8Pt" xfId="3298"/>
    <cellStyle name="Size8Pt 2" xfId="7685"/>
    <cellStyle name="Size8Pt 3" xfId="7686"/>
    <cellStyle name="Size8Pt 4" xfId="7687"/>
    <cellStyle name="Small report" xfId="3299"/>
    <cellStyle name="Small report %" xfId="3300"/>
    <cellStyle name="Source" xfId="3301"/>
    <cellStyle name="SpecDate" xfId="3302"/>
    <cellStyle name="SpecDate 2" xfId="7688"/>
    <cellStyle name="SpecDate 2 2" xfId="10685"/>
    <cellStyle name="SpecDate 3" xfId="7689"/>
    <cellStyle name="SpecDate 3 2" xfId="10676"/>
    <cellStyle name="SpecDate 4" xfId="10722"/>
    <cellStyle name="specstores" xfId="3303"/>
    <cellStyle name="specstores 2" xfId="7690"/>
    <cellStyle name="specstores 3" xfId="7691"/>
    <cellStyle name="specstores 4" xfId="7692"/>
    <cellStyle name="SPOl" xfId="3304"/>
    <cellStyle name="SPOl 2" xfId="3305"/>
    <cellStyle name="Standaard_laroux" xfId="3306"/>
    <cellStyle name="STANDARD" xfId="3307"/>
    <cellStyle name="STANDARD 2" xfId="3308"/>
    <cellStyle name="Standard Numb Total P" xfId="3309"/>
    <cellStyle name="Standard Numb Total P 2" xfId="3310"/>
    <cellStyle name="Standard Numb Total P 2 2" xfId="7693"/>
    <cellStyle name="Standard Numb Total P 2 2 2" xfId="17829"/>
    <cellStyle name="Standard Numb Total P 2 2 2 2" xfId="11751"/>
    <cellStyle name="Standard Numb Total P 2 2 2 3" xfId="11937"/>
    <cellStyle name="Standard Numb Total P 2 2 2 4" xfId="12225"/>
    <cellStyle name="Standard Numb Total P 2 2 2 5" xfId="19058"/>
    <cellStyle name="Standard Numb Total P 2 2 2 6" xfId="12146"/>
    <cellStyle name="Standard Numb Total P 2 3" xfId="7694"/>
    <cellStyle name="Standard Numb Total P 2 3 2" xfId="17890"/>
    <cellStyle name="Standard Numb Total P 2 3 2 2" xfId="12393"/>
    <cellStyle name="Standard Numb Total P 2 3 2 3" xfId="18964"/>
    <cellStyle name="Standard Numb Total P 2 3 2 4" xfId="19344"/>
    <cellStyle name="Standard Numb Total P 2 3 2 5" xfId="11576"/>
    <cellStyle name="Standard Numb Total P 2 3 2 6" xfId="19284"/>
    <cellStyle name="Standard Numb Total P 2 4" xfId="7695"/>
    <cellStyle name="Standard Numb Total P 2 4 2" xfId="17961"/>
    <cellStyle name="Standard Numb Total P 2 4 2 2" xfId="12427"/>
    <cellStyle name="Standard Numb Total P 2 4 2 3" xfId="19006"/>
    <cellStyle name="Standard Numb Total P 2 4 2 4" xfId="19169"/>
    <cellStyle name="Standard Numb Total P 2 4 2 5" xfId="12656"/>
    <cellStyle name="Standard Numb Total P 2 4 2 6" xfId="19606"/>
    <cellStyle name="Standard Numb Total P 2 5" xfId="17746"/>
    <cellStyle name="Standard Numb Total P 2 5 2" xfId="12324"/>
    <cellStyle name="Standard Numb Total P 2 5 3" xfId="12007"/>
    <cellStyle name="Standard Numb Total P 2 5 4" xfId="11419"/>
    <cellStyle name="Standard Numb Total P 2 5 5" xfId="19057"/>
    <cellStyle name="Standard Numb Total P 2 5 6" xfId="11639"/>
    <cellStyle name="Standard Numb Total P 3" xfId="7696"/>
    <cellStyle name="Standard Numb Total P 3 2" xfId="17780"/>
    <cellStyle name="Standard Numb Total P 3 2 2" xfId="12340"/>
    <cellStyle name="Standard Numb Total P 3 2 3" xfId="19993"/>
    <cellStyle name="Standard Numb Total P 3 2 4" xfId="11321"/>
    <cellStyle name="Standard Numb Total P 3 2 5" xfId="19386"/>
    <cellStyle name="Standard Numb Total P 3 2 6" xfId="20832"/>
    <cellStyle name="Standard Numb Total P 4" xfId="7697"/>
    <cellStyle name="Standard Numb Total P 4 2" xfId="17889"/>
    <cellStyle name="Standard Numb Total P 4 2 2" xfId="12392"/>
    <cellStyle name="Standard Numb Total P 4 2 3" xfId="18963"/>
    <cellStyle name="Standard Numb Total P 4 2 4" xfId="12151"/>
    <cellStyle name="Standard Numb Total P 4 2 5" xfId="20399"/>
    <cellStyle name="Standard Numb Total P 4 2 6" xfId="12503"/>
    <cellStyle name="Standard Numb Total P 5" xfId="7698"/>
    <cellStyle name="Standard Numb Total P 5 2" xfId="17960"/>
    <cellStyle name="Standard Numb Total P 5 2 2" xfId="11397"/>
    <cellStyle name="Standard Numb Total P 5 2 3" xfId="11920"/>
    <cellStyle name="Standard Numb Total P 5 2 4" xfId="19536"/>
    <cellStyle name="Standard Numb Total P 5 2 5" xfId="10994"/>
    <cellStyle name="Standard Numb Total P 5 2 6" xfId="12159"/>
    <cellStyle name="Standard Numb Total P 6" xfId="17745"/>
    <cellStyle name="Standard Numb Total P 6 2" xfId="13421"/>
    <cellStyle name="Standard Numb Total P 6 3" xfId="12008"/>
    <cellStyle name="Standard Numb Total P 6 4" xfId="19264"/>
    <cellStyle name="Standard Numb Total P 6 5" xfId="12691"/>
    <cellStyle name="Standard Numb Total P 6 6" xfId="20838"/>
    <cellStyle name="Standard Numbers" xfId="3311"/>
    <cellStyle name="Standard Numbers 2" xfId="3312"/>
    <cellStyle name="Standard Numbers Total" xfId="3313"/>
    <cellStyle name="Standard Numbers Total 2" xfId="3314"/>
    <cellStyle name="Standard Numbers Total 2 2" xfId="7699"/>
    <cellStyle name="Standard Numbers Total 2 2 2" xfId="17830"/>
    <cellStyle name="Standard Numbers Total 2 2 2 2" xfId="12364"/>
    <cellStyle name="Standard Numbers Total 2 2 2 3" xfId="11936"/>
    <cellStyle name="Standard Numbers Total 2 2 2 4" xfId="12667"/>
    <cellStyle name="Standard Numbers Total 2 2 2 5" xfId="20121"/>
    <cellStyle name="Standard Numbers Total 2 2 2 6" xfId="11422"/>
    <cellStyle name="Standard Numbers Total 2 3" xfId="7700"/>
    <cellStyle name="Standard Numbers Total 2 3 2" xfId="17892"/>
    <cellStyle name="Standard Numbers Total 2 3 2 2" xfId="11383"/>
    <cellStyle name="Standard Numbers Total 2 3 2 3" xfId="11926"/>
    <cellStyle name="Standard Numbers Total 2 3 2 4" xfId="20694"/>
    <cellStyle name="Standard Numbers Total 2 3 2 5" xfId="11152"/>
    <cellStyle name="Standard Numbers Total 2 3 2 6" xfId="11104"/>
    <cellStyle name="Standard Numbers Total 2 4" xfId="7701"/>
    <cellStyle name="Standard Numbers Total 2 4 2" xfId="17963"/>
    <cellStyle name="Standard Numbers Total 2 4 2 2" xfId="12428"/>
    <cellStyle name="Standard Numbers Total 2 4 2 3" xfId="19008"/>
    <cellStyle name="Standard Numbers Total 2 4 2 4" xfId="20009"/>
    <cellStyle name="Standard Numbers Total 2 4 2 5" xfId="18907"/>
    <cellStyle name="Standard Numbers Total 2 4 2 6" xfId="12191"/>
    <cellStyle name="Standard Numbers Total 2 5" xfId="17748"/>
    <cellStyle name="Standard Numbers Total 2 5 2" xfId="12326"/>
    <cellStyle name="Standard Numbers Total 2 5 3" xfId="12006"/>
    <cellStyle name="Standard Numbers Total 2 5 4" xfId="20627"/>
    <cellStyle name="Standard Numbers Total 2 5 5" xfId="19249"/>
    <cellStyle name="Standard Numbers Total 2 5 6" xfId="20846"/>
    <cellStyle name="Standard Numbers Total 3" xfId="7702"/>
    <cellStyle name="Standard Numbers Total 3 2" xfId="17779"/>
    <cellStyle name="Standard Numbers Total 3 2 2" xfId="12339"/>
    <cellStyle name="Standard Numbers Total 3 2 3" xfId="12471"/>
    <cellStyle name="Standard Numbers Total 3 2 4" xfId="20604"/>
    <cellStyle name="Standard Numbers Total 3 2 5" xfId="11007"/>
    <cellStyle name="Standard Numbers Total 3 2 6" xfId="19796"/>
    <cellStyle name="Standard Numbers Total 4" xfId="7703"/>
    <cellStyle name="Standard Numbers Total 4 2" xfId="17891"/>
    <cellStyle name="Standard Numbers Total 4 2 2" xfId="11382"/>
    <cellStyle name="Standard Numbers Total 4 2 3" xfId="18965"/>
    <cellStyle name="Standard Numbers Total 4 2 4" xfId="20128"/>
    <cellStyle name="Standard Numbers Total 4 2 5" xfId="19487"/>
    <cellStyle name="Standard Numbers Total 4 2 6" xfId="11142"/>
    <cellStyle name="Standard Numbers Total 5" xfId="7704"/>
    <cellStyle name="Standard Numbers Total 5 2" xfId="17962"/>
    <cellStyle name="Standard Numbers Total 5 2 2" xfId="12755"/>
    <cellStyle name="Standard Numbers Total 5 2 3" xfId="19007"/>
    <cellStyle name="Standard Numbers Total 5 2 4" xfId="20631"/>
    <cellStyle name="Standard Numbers Total 5 2 5" xfId="20108"/>
    <cellStyle name="Standard Numbers Total 5 2 6" xfId="12252"/>
    <cellStyle name="Standard Numbers Total 6" xfId="17747"/>
    <cellStyle name="Standard Numbers Total 6 2" xfId="12325"/>
    <cellStyle name="Standard Numbers Total 6 3" xfId="11441"/>
    <cellStyle name="Standard Numbers Total 6 4" xfId="11795"/>
    <cellStyle name="Standard Numbers Total 6 5" xfId="20491"/>
    <cellStyle name="Standard Numbers Total 6 6" xfId="19052"/>
    <cellStyle name="Standard Numbers Total2" xfId="3315"/>
    <cellStyle name="Standard Numbers Total2 2" xfId="3316"/>
    <cellStyle name="Standard Numbers Total2 2 2" xfId="7705"/>
    <cellStyle name="Standard Numbers Total2 2 2 2" xfId="17151"/>
    <cellStyle name="Standard Numbers Total2 2 3" xfId="7706"/>
    <cellStyle name="Standard Numbers Total2 2 3 2" xfId="17152"/>
    <cellStyle name="Standard Numbers Total2 2 4" xfId="7707"/>
    <cellStyle name="Standard Numbers Total2 2 4 2" xfId="17153"/>
    <cellStyle name="Standard Numbers Total2 2 5" xfId="17154"/>
    <cellStyle name="Standard Numbers Total2 3" xfId="7708"/>
    <cellStyle name="Standard Numbers Total2 3 2" xfId="17155"/>
    <cellStyle name="Standard Numbers Total2 4" xfId="7709"/>
    <cellStyle name="Standard Numbers Total2 4 2" xfId="17156"/>
    <cellStyle name="Standard Numbers Total2 5" xfId="7710"/>
    <cellStyle name="Standard Numbers Total2 5 2" xfId="17157"/>
    <cellStyle name="Standard Numbers Total2 6" xfId="17158"/>
    <cellStyle name="Standard Numbers Total2 Percent" xfId="3317"/>
    <cellStyle name="Standard Numbers Total2 Percent 2" xfId="3318"/>
    <cellStyle name="Standard Numbers Total2 Percent 2 2" xfId="7711"/>
    <cellStyle name="Standard Numbers Total2 Percent 2 2 2" xfId="17159"/>
    <cellStyle name="Standard Numbers Total2 Percent 2 3" xfId="7712"/>
    <cellStyle name="Standard Numbers Total2 Percent 2 3 2" xfId="17160"/>
    <cellStyle name="Standard Numbers Total2 Percent 2 4" xfId="7713"/>
    <cellStyle name="Standard Numbers Total2 Percent 2 4 2" xfId="17161"/>
    <cellStyle name="Standard Numbers Total2 Percent 2 5" xfId="17162"/>
    <cellStyle name="Standard Numbers Total2 Percent 3" xfId="7714"/>
    <cellStyle name="Standard Numbers Total2 Percent 3 2" xfId="17163"/>
    <cellStyle name="Standard Numbers Total2 Percent 4" xfId="7715"/>
    <cellStyle name="Standard Numbers Total2 Percent 4 2" xfId="17164"/>
    <cellStyle name="Standard Numbers Total2 Percent 5" xfId="7716"/>
    <cellStyle name="Standard Numbers Total2 Percent 5 2" xfId="17165"/>
    <cellStyle name="Standard Numbers Total2 Percent 6" xfId="17166"/>
    <cellStyle name="Standard Numbers Total2_DCFMOD" xfId="3319"/>
    <cellStyle name="Standard Numbers_AFS-MOD5" xfId="3320"/>
    <cellStyle name="Standard_~5353935" xfId="3321"/>
    <cellStyle name="Status" xfId="3322"/>
    <cellStyle name="Status 2" xfId="3323"/>
    <cellStyle name="Std Num Tot2" xfId="3324"/>
    <cellStyle name="Std Num Tot2 2" xfId="3325"/>
    <cellStyle name="Std Num Tot2 2 2" xfId="7717"/>
    <cellStyle name="Std Num Tot2 2 2 2" xfId="17167"/>
    <cellStyle name="Std Num Tot2 2 3" xfId="7718"/>
    <cellStyle name="Std Num Tot2 2 3 2" xfId="17168"/>
    <cellStyle name="Std Num Tot2 2 4" xfId="7719"/>
    <cellStyle name="Std Num Tot2 2 4 2" xfId="17169"/>
    <cellStyle name="Std Num Tot2 2 5" xfId="17170"/>
    <cellStyle name="Std Num Tot2 3" xfId="7720"/>
    <cellStyle name="Std Num Tot2 3 2" xfId="17171"/>
    <cellStyle name="Std Num Tot2 4" xfId="7721"/>
    <cellStyle name="Std Num Tot2 4 2" xfId="17172"/>
    <cellStyle name="Std Num Tot2 5" xfId="7722"/>
    <cellStyle name="Std Num Tot2 5 2" xfId="17173"/>
    <cellStyle name="Std Num Tot2 6" xfId="17174"/>
    <cellStyle name="Std Num Tot2 Perc" xfId="3326"/>
    <cellStyle name="Std Num Tot2 Perc 2" xfId="3327"/>
    <cellStyle name="Std Num Tot2 Perc 2 2" xfId="7723"/>
    <cellStyle name="Std Num Tot2 Perc 2 2 2" xfId="17175"/>
    <cellStyle name="Std Num Tot2 Perc 2 3" xfId="7724"/>
    <cellStyle name="Std Num Tot2 Perc 2 3 2" xfId="17176"/>
    <cellStyle name="Std Num Tot2 Perc 2 4" xfId="7725"/>
    <cellStyle name="Std Num Tot2 Perc 2 4 2" xfId="17177"/>
    <cellStyle name="Std Num Tot2 Perc 2 5" xfId="17178"/>
    <cellStyle name="Std Num Tot2 Perc 3" xfId="7726"/>
    <cellStyle name="Std Num Tot2 Perc 3 2" xfId="17179"/>
    <cellStyle name="Std Num Tot2 Perc 4" xfId="7727"/>
    <cellStyle name="Std Num Tot2 Perc 4 2" xfId="17180"/>
    <cellStyle name="Std Num Tot2 Perc 5" xfId="7728"/>
    <cellStyle name="Std Num Tot2 Perc 5 2" xfId="17181"/>
    <cellStyle name="Std Num Tot2 Perc 6" xfId="17182"/>
    <cellStyle name="Std Num Tot2_DCFMOD" xfId="3328"/>
    <cellStyle name="Strike" xfId="3329"/>
    <cellStyle name="Strikethru" xfId="3330"/>
    <cellStyle name="String" xfId="3331"/>
    <cellStyle name="Style 1" xfId="3332"/>
    <cellStyle name="Style 1 2" xfId="3333"/>
    <cellStyle name="Style 1 3" xfId="3334"/>
    <cellStyle name="Style 10" xfId="3335"/>
    <cellStyle name="Style 100" xfId="3336"/>
    <cellStyle name="Style 101" xfId="3337"/>
    <cellStyle name="Style 102" xfId="3338"/>
    <cellStyle name="Style 103" xfId="3339"/>
    <cellStyle name="Style 104" xfId="3340"/>
    <cellStyle name="Style 105" xfId="3341"/>
    <cellStyle name="Style 106" xfId="3342"/>
    <cellStyle name="Style 107" xfId="3343"/>
    <cellStyle name="Style 108" xfId="3344"/>
    <cellStyle name="Style 109" xfId="3345"/>
    <cellStyle name="Style 11" xfId="3346"/>
    <cellStyle name="Style 110" xfId="3347"/>
    <cellStyle name="Style 111" xfId="3348"/>
    <cellStyle name="Style 112" xfId="3349"/>
    <cellStyle name="Style 113" xfId="3350"/>
    <cellStyle name="Style 114" xfId="3351"/>
    <cellStyle name="Style 115" xfId="3352"/>
    <cellStyle name="Style 116" xfId="3353"/>
    <cellStyle name="Style 117" xfId="3354"/>
    <cellStyle name="Style 118" xfId="3355"/>
    <cellStyle name="Style 119" xfId="3356"/>
    <cellStyle name="Style 12" xfId="3357"/>
    <cellStyle name="Style 120" xfId="3358"/>
    <cellStyle name="Style 121" xfId="3359"/>
    <cellStyle name="Style 122" xfId="3360"/>
    <cellStyle name="Style 123" xfId="3361"/>
    <cellStyle name="Style 124" xfId="3362"/>
    <cellStyle name="Style 125" xfId="3363"/>
    <cellStyle name="Style 126" xfId="3364"/>
    <cellStyle name="Style 127" xfId="3365"/>
    <cellStyle name="Style 128" xfId="3366"/>
    <cellStyle name="Style 129" xfId="3367"/>
    <cellStyle name="Style 13" xfId="3368"/>
    <cellStyle name="Style 130" xfId="3369"/>
    <cellStyle name="Style 131" xfId="3370"/>
    <cellStyle name="Style 132" xfId="3371"/>
    <cellStyle name="Style 133" xfId="3372"/>
    <cellStyle name="Style 134" xfId="3373"/>
    <cellStyle name="Style 135" xfId="3374"/>
    <cellStyle name="Style 136" xfId="3375"/>
    <cellStyle name="Style 137" xfId="3376"/>
    <cellStyle name="Style 138" xfId="3377"/>
    <cellStyle name="Style 139" xfId="3378"/>
    <cellStyle name="Style 14" xfId="3379"/>
    <cellStyle name="Style 140" xfId="3380"/>
    <cellStyle name="Style 141" xfId="3381"/>
    <cellStyle name="Style 142" xfId="3382"/>
    <cellStyle name="Style 143" xfId="3383"/>
    <cellStyle name="Style 144" xfId="3384"/>
    <cellStyle name="Style 145" xfId="3385"/>
    <cellStyle name="Style 146" xfId="3386"/>
    <cellStyle name="Style 147" xfId="3387"/>
    <cellStyle name="Style 148" xfId="3388"/>
    <cellStyle name="Style 149" xfId="3389"/>
    <cellStyle name="Style 15" xfId="3390"/>
    <cellStyle name="Style 15 2" xfId="3391"/>
    <cellStyle name="Style 150" xfId="3392"/>
    <cellStyle name="Style 151" xfId="3393"/>
    <cellStyle name="Style 152" xfId="3394"/>
    <cellStyle name="Style 153" xfId="3395"/>
    <cellStyle name="Style 154" xfId="3396"/>
    <cellStyle name="Style 155" xfId="3397"/>
    <cellStyle name="Style 156" xfId="3398"/>
    <cellStyle name="Style 157" xfId="3399"/>
    <cellStyle name="Style 158" xfId="3400"/>
    <cellStyle name="Style 159" xfId="3401"/>
    <cellStyle name="Style 16" xfId="3402"/>
    <cellStyle name="Style 160" xfId="3403"/>
    <cellStyle name="Style 161" xfId="3404"/>
    <cellStyle name="Style 162" xfId="3405"/>
    <cellStyle name="Style 163" xfId="3406"/>
    <cellStyle name="Style 164" xfId="3407"/>
    <cellStyle name="Style 165" xfId="3408"/>
    <cellStyle name="Style 166" xfId="3409"/>
    <cellStyle name="Style 167" xfId="3410"/>
    <cellStyle name="Style 168" xfId="3411"/>
    <cellStyle name="Style 169" xfId="3412"/>
    <cellStyle name="Style 17" xfId="3413"/>
    <cellStyle name="Style 170" xfId="3414"/>
    <cellStyle name="Style 171" xfId="3415"/>
    <cellStyle name="Style 172" xfId="3416"/>
    <cellStyle name="Style 173" xfId="3417"/>
    <cellStyle name="Style 174" xfId="3418"/>
    <cellStyle name="Style 175" xfId="3419"/>
    <cellStyle name="Style 176" xfId="3420"/>
    <cellStyle name="Style 177" xfId="3421"/>
    <cellStyle name="Style 178" xfId="3422"/>
    <cellStyle name="Style 179" xfId="3423"/>
    <cellStyle name="Style 18" xfId="3424"/>
    <cellStyle name="Style 180" xfId="3425"/>
    <cellStyle name="Style 181" xfId="3426"/>
    <cellStyle name="Style 182" xfId="3427"/>
    <cellStyle name="Style 183" xfId="3428"/>
    <cellStyle name="Style 184" xfId="3429"/>
    <cellStyle name="Style 185" xfId="3430"/>
    <cellStyle name="Style 186" xfId="3431"/>
    <cellStyle name="Style 187" xfId="3432"/>
    <cellStyle name="Style 188" xfId="3433"/>
    <cellStyle name="Style 189" xfId="3434"/>
    <cellStyle name="Style 19" xfId="3435"/>
    <cellStyle name="Style 190" xfId="3436"/>
    <cellStyle name="Style 191" xfId="3437"/>
    <cellStyle name="Style 192" xfId="3438"/>
    <cellStyle name="Style 193" xfId="3439"/>
    <cellStyle name="Style 194" xfId="3440"/>
    <cellStyle name="Style 195" xfId="3441"/>
    <cellStyle name="Style 196" xfId="3442"/>
    <cellStyle name="Style 197" xfId="3443"/>
    <cellStyle name="Style 198" xfId="3444"/>
    <cellStyle name="Style 199" xfId="3445"/>
    <cellStyle name="Style 2" xfId="3446"/>
    <cellStyle name="Style 2 2" xfId="3447"/>
    <cellStyle name="Style 20" xfId="3448"/>
    <cellStyle name="Style 200" xfId="3449"/>
    <cellStyle name="Style 201" xfId="3450"/>
    <cellStyle name="Style 202" xfId="3451"/>
    <cellStyle name="Style 203" xfId="3452"/>
    <cellStyle name="Style 204" xfId="3453"/>
    <cellStyle name="Style 205" xfId="3454"/>
    <cellStyle name="Style 206" xfId="3455"/>
    <cellStyle name="Style 207" xfId="3456"/>
    <cellStyle name="Style 208" xfId="3457"/>
    <cellStyle name="Style 209" xfId="3458"/>
    <cellStyle name="Style 21" xfId="3459"/>
    <cellStyle name="Style 21 2" xfId="3460"/>
    <cellStyle name="Style 210" xfId="3461"/>
    <cellStyle name="Style 211" xfId="3462"/>
    <cellStyle name="Style 212" xfId="3463"/>
    <cellStyle name="Style 213" xfId="3464"/>
    <cellStyle name="Style 214" xfId="3465"/>
    <cellStyle name="Style 215" xfId="3466"/>
    <cellStyle name="Style 216" xfId="3467"/>
    <cellStyle name="Style 217" xfId="3468"/>
    <cellStyle name="Style 218" xfId="3469"/>
    <cellStyle name="Style 219" xfId="3470"/>
    <cellStyle name="Style 22" xfId="3471"/>
    <cellStyle name="Style 22 2" xfId="3472"/>
    <cellStyle name="Style 220" xfId="3473"/>
    <cellStyle name="Style 221" xfId="3474"/>
    <cellStyle name="Style 222" xfId="3475"/>
    <cellStyle name="Style 223" xfId="3476"/>
    <cellStyle name="Style 224" xfId="3477"/>
    <cellStyle name="Style 225" xfId="3478"/>
    <cellStyle name="Style 226" xfId="3479"/>
    <cellStyle name="Style 227" xfId="3480"/>
    <cellStyle name="Style 228" xfId="3481"/>
    <cellStyle name="Style 229" xfId="3482"/>
    <cellStyle name="Style 23" xfId="3483"/>
    <cellStyle name="Style 23 2" xfId="3484"/>
    <cellStyle name="Style 230" xfId="3485"/>
    <cellStyle name="Style 231" xfId="3486"/>
    <cellStyle name="Style 232" xfId="3487"/>
    <cellStyle name="Style 233" xfId="3488"/>
    <cellStyle name="Style 234" xfId="3489"/>
    <cellStyle name="Style 235" xfId="3490"/>
    <cellStyle name="Style 236" xfId="3491"/>
    <cellStyle name="Style 237" xfId="3492"/>
    <cellStyle name="Style 238" xfId="3493"/>
    <cellStyle name="Style 239" xfId="3494"/>
    <cellStyle name="Style 24" xfId="3495"/>
    <cellStyle name="Style 24 2" xfId="3496"/>
    <cellStyle name="Style 240" xfId="3497"/>
    <cellStyle name="Style 241" xfId="3498"/>
    <cellStyle name="Style 242" xfId="3499"/>
    <cellStyle name="Style 243" xfId="3500"/>
    <cellStyle name="Style 244" xfId="3501"/>
    <cellStyle name="Style 245" xfId="3502"/>
    <cellStyle name="Style 246" xfId="3503"/>
    <cellStyle name="Style 247" xfId="3504"/>
    <cellStyle name="Style 248" xfId="3505"/>
    <cellStyle name="Style 249" xfId="3506"/>
    <cellStyle name="Style 25" xfId="3507"/>
    <cellStyle name="Style 25 2" xfId="3508"/>
    <cellStyle name="Style 250" xfId="3509"/>
    <cellStyle name="Style 251" xfId="3510"/>
    <cellStyle name="Style 252" xfId="3511"/>
    <cellStyle name="Style 253" xfId="3512"/>
    <cellStyle name="Style 254" xfId="3513"/>
    <cellStyle name="Style 255" xfId="3514"/>
    <cellStyle name="Style 256" xfId="3515"/>
    <cellStyle name="Style 257" xfId="3516"/>
    <cellStyle name="Style 258" xfId="3517"/>
    <cellStyle name="Style 259" xfId="3518"/>
    <cellStyle name="Style 26" xfId="3519"/>
    <cellStyle name="Style 26 2" xfId="3520"/>
    <cellStyle name="Style 260" xfId="3521"/>
    <cellStyle name="Style 261" xfId="3522"/>
    <cellStyle name="Style 262" xfId="3523"/>
    <cellStyle name="Style 263" xfId="3524"/>
    <cellStyle name="Style 264" xfId="3525"/>
    <cellStyle name="Style 265" xfId="3526"/>
    <cellStyle name="Style 266" xfId="3527"/>
    <cellStyle name="Style 267" xfId="3528"/>
    <cellStyle name="Style 268" xfId="3529"/>
    <cellStyle name="Style 269" xfId="3530"/>
    <cellStyle name="Style 27" xfId="3531"/>
    <cellStyle name="Style 27 2" xfId="3532"/>
    <cellStyle name="Style 270" xfId="3533"/>
    <cellStyle name="Style 271" xfId="3534"/>
    <cellStyle name="Style 272" xfId="3535"/>
    <cellStyle name="Style 273" xfId="3536"/>
    <cellStyle name="Style 274" xfId="3537"/>
    <cellStyle name="Style 28" xfId="3538"/>
    <cellStyle name="Style 28 2" xfId="3539"/>
    <cellStyle name="Style 29" xfId="3540"/>
    <cellStyle name="Style 29 2" xfId="3541"/>
    <cellStyle name="Style 3" xfId="3542"/>
    <cellStyle name="Style 3 2" xfId="3543"/>
    <cellStyle name="Style 30" xfId="3544"/>
    <cellStyle name="Style 30 2" xfId="3545"/>
    <cellStyle name="Style 31" xfId="3546"/>
    <cellStyle name="Style 31 2" xfId="3547"/>
    <cellStyle name="Style 32" xfId="3548"/>
    <cellStyle name="Style 32 2" xfId="3549"/>
    <cellStyle name="Style 33" xfId="3550"/>
    <cellStyle name="Style 33 2" xfId="3551"/>
    <cellStyle name="Style 33 3" xfId="7729"/>
    <cellStyle name="Style 33 4" xfId="7730"/>
    <cellStyle name="Style 33 5" xfId="7731"/>
    <cellStyle name="Style 34" xfId="3552"/>
    <cellStyle name="Style 34 2" xfId="3553"/>
    <cellStyle name="Style 34 3" xfId="17183"/>
    <cellStyle name="Style 34 4" xfId="17184"/>
    <cellStyle name="Style 34 5" xfId="17185"/>
    <cellStyle name="Style 35" xfId="3554"/>
    <cellStyle name="Style 36" xfId="3555"/>
    <cellStyle name="Style 37" xfId="3556"/>
    <cellStyle name="Style 38" xfId="3557"/>
    <cellStyle name="Style 39" xfId="3558"/>
    <cellStyle name="Style 4" xfId="3559"/>
    <cellStyle name="Style 4 2" xfId="3560"/>
    <cellStyle name="Style 40" xfId="3561"/>
    <cellStyle name="Style 41" xfId="3562"/>
    <cellStyle name="Style 42" xfId="3563"/>
    <cellStyle name="Style 42 2" xfId="3564"/>
    <cellStyle name="Style 43" xfId="3565"/>
    <cellStyle name="Style 44" xfId="3566"/>
    <cellStyle name="Style 45" xfId="3567"/>
    <cellStyle name="Style 46" xfId="3568"/>
    <cellStyle name="Style 47" xfId="3569"/>
    <cellStyle name="Style 48" xfId="3570"/>
    <cellStyle name="Style 49" xfId="3571"/>
    <cellStyle name="Style 5" xfId="3572"/>
    <cellStyle name="Style 50" xfId="3573"/>
    <cellStyle name="Style 51" xfId="3574"/>
    <cellStyle name="Style 52" xfId="3575"/>
    <cellStyle name="Style 53" xfId="3576"/>
    <cellStyle name="Style 54" xfId="3577"/>
    <cellStyle name="Style 55" xfId="3578"/>
    <cellStyle name="Style 56" xfId="3579"/>
    <cellStyle name="Style 57" xfId="3580"/>
    <cellStyle name="Style 58" xfId="3581"/>
    <cellStyle name="Style 59" xfId="3582"/>
    <cellStyle name="Style 6" xfId="3583"/>
    <cellStyle name="Style 60" xfId="3584"/>
    <cellStyle name="Style 61" xfId="3585"/>
    <cellStyle name="Style 62" xfId="3586"/>
    <cellStyle name="Style 63" xfId="3587"/>
    <cellStyle name="Style 64" xfId="3588"/>
    <cellStyle name="Style 65" xfId="3589"/>
    <cellStyle name="Style 66" xfId="3590"/>
    <cellStyle name="Style 66 2" xfId="3591"/>
    <cellStyle name="Style 67" xfId="3592"/>
    <cellStyle name="Style 67 2" xfId="3593"/>
    <cellStyle name="Style 68" xfId="3594"/>
    <cellStyle name="Style 69" xfId="3595"/>
    <cellStyle name="Style 7" xfId="3596"/>
    <cellStyle name="Style 7 2" xfId="3597"/>
    <cellStyle name="Style 70" xfId="3598"/>
    <cellStyle name="Style 71" xfId="3599"/>
    <cellStyle name="Style 72" xfId="3600"/>
    <cellStyle name="Style 73" xfId="3601"/>
    <cellStyle name="Style 73 2" xfId="3602"/>
    <cellStyle name="Style 74" xfId="3603"/>
    <cellStyle name="Style 74 2" xfId="3604"/>
    <cellStyle name="Style 75" xfId="3605"/>
    <cellStyle name="Style 75 10" xfId="23800"/>
    <cellStyle name="Style 75 10 2" xfId="33836"/>
    <cellStyle name="Style 75 11" xfId="24879"/>
    <cellStyle name="Style 75 2" xfId="3606"/>
    <cellStyle name="Style 75 3" xfId="3829"/>
    <cellStyle name="Style 75 3 2" xfId="9257"/>
    <cellStyle name="Style 75 3 2 2" xfId="10269"/>
    <cellStyle name="Style 75 3 2 2 2" xfId="14837"/>
    <cellStyle name="Style 75 3 2 2 2 2" xfId="22370"/>
    <cellStyle name="Style 75 3 2 2 2 2 2" xfId="32406"/>
    <cellStyle name="Style 75 3 2 2 2 3" xfId="28898"/>
    <cellStyle name="Style 75 3 2 2 3" xfId="18501"/>
    <cellStyle name="Style 75 3 2 2 3 2" xfId="30629"/>
    <cellStyle name="Style 75 3 2 2 4" xfId="21184"/>
    <cellStyle name="Style 75 3 2 2 4 2" xfId="31229"/>
    <cellStyle name="Style 75 3 2 2 5" xfId="26393"/>
    <cellStyle name="Style 75 3 2 3" xfId="9600"/>
    <cellStyle name="Style 75 3 2 3 2" xfId="14204"/>
    <cellStyle name="Style 75 3 2 3 2 2" xfId="28265"/>
    <cellStyle name="Style 75 3 2 3 3" xfId="21774"/>
    <cellStyle name="Style 75 3 2 3 3 2" xfId="31813"/>
    <cellStyle name="Style 75 3 2 3 4" xfId="25760"/>
    <cellStyle name="Style 75 3 2 4" xfId="18430"/>
    <cellStyle name="Style 75 3 2 4 2" xfId="30558"/>
    <cellStyle name="Style 75 3 2 5" xfId="24426"/>
    <cellStyle name="Style 75 3 2 5 2" xfId="34462"/>
    <cellStyle name="Style 75 3 2 6" xfId="25519"/>
    <cellStyle name="Style 75 3 3" xfId="10045"/>
    <cellStyle name="Style 75 3 3 2" xfId="14633"/>
    <cellStyle name="Style 75 3 3 2 2" xfId="22206"/>
    <cellStyle name="Style 75 3 3 2 2 2" xfId="32243"/>
    <cellStyle name="Style 75 3 3 2 3" xfId="28694"/>
    <cellStyle name="Style 75 3 3 3" xfId="18483"/>
    <cellStyle name="Style 75 3 3 3 2" xfId="30611"/>
    <cellStyle name="Style 75 3 3 4" xfId="21014"/>
    <cellStyle name="Style 75 3 3 4 2" xfId="31066"/>
    <cellStyle name="Style 75 3 3 5" xfId="26189"/>
    <cellStyle name="Style 75 3 4" xfId="9326"/>
    <cellStyle name="Style 75 3 4 2" xfId="14015"/>
    <cellStyle name="Style 75 3 4 2 2" xfId="28076"/>
    <cellStyle name="Style 75 3 4 3" xfId="21593"/>
    <cellStyle name="Style 75 3 4 3 2" xfId="31634"/>
    <cellStyle name="Style 75 3 4 4" xfId="25571"/>
    <cellStyle name="Style 75 3 5" xfId="18363"/>
    <cellStyle name="Style 75 3 5 2" xfId="20919"/>
    <cellStyle name="Style 75 3 5 2 2" xfId="30975"/>
    <cellStyle name="Style 75 3 5 3" xfId="30491"/>
    <cellStyle name="Style 75 3 6" xfId="11818"/>
    <cellStyle name="Style 75 3 6 2" xfId="27052"/>
    <cellStyle name="Style 75 3 7" xfId="23823"/>
    <cellStyle name="Style 75 3 7 2" xfId="33859"/>
    <cellStyle name="Style 75 3 8" xfId="24905"/>
    <cellStyle name="Style 75 4" xfId="3849"/>
    <cellStyle name="Style 75 4 2" xfId="10110"/>
    <cellStyle name="Style 75 4 2 2" xfId="10868"/>
    <cellStyle name="Style 75 4 2 2 2" xfId="18039"/>
    <cellStyle name="Style 75 4 2 2 2 2" xfId="30313"/>
    <cellStyle name="Style 75 4 2 2 3" xfId="13555"/>
    <cellStyle name="Style 75 4 2 2 3 2" xfId="27796"/>
    <cellStyle name="Style 75 4 2 2 4" xfId="26946"/>
    <cellStyle name="Style 75 4 2 3" xfId="14678"/>
    <cellStyle name="Style 75 4 2 3 2" xfId="28739"/>
    <cellStyle name="Style 75 4 2 4" xfId="26234"/>
    <cellStyle name="Style 75 4 3" xfId="9388"/>
    <cellStyle name="Style 75 4 3 2" xfId="14041"/>
    <cellStyle name="Style 75 4 3 2 2" xfId="28102"/>
    <cellStyle name="Style 75 4 3 3" xfId="21620"/>
    <cellStyle name="Style 75 4 3 3 2" xfId="31660"/>
    <cellStyle name="Style 75 4 3 4" xfId="25597"/>
    <cellStyle name="Style 75 4 4" xfId="18382"/>
    <cellStyle name="Style 75 4 4 2" xfId="20939"/>
    <cellStyle name="Style 75 4 4 2 2" xfId="30994"/>
    <cellStyle name="Style 75 4 4 3" xfId="30510"/>
    <cellStyle name="Style 75 4 5" xfId="11830"/>
    <cellStyle name="Style 75 4 5 2" xfId="27063"/>
    <cellStyle name="Style 75 4 6" xfId="23848"/>
    <cellStyle name="Style 75 4 6 2" xfId="33884"/>
    <cellStyle name="Style 75 4 7" xfId="24918"/>
    <cellStyle name="Style 75 5" xfId="3865"/>
    <cellStyle name="Style 75 5 2" xfId="10002"/>
    <cellStyle name="Style 75 5 2 2" xfId="10890"/>
    <cellStyle name="Style 75 5 2 2 2" xfId="18450"/>
    <cellStyle name="Style 75 5 2 2 2 2" xfId="30578"/>
    <cellStyle name="Style 75 5 2 2 3" xfId="13575"/>
    <cellStyle name="Style 75 5 2 2 3 2" xfId="27816"/>
    <cellStyle name="Style 75 5 2 2 4" xfId="26965"/>
    <cellStyle name="Style 75 5 2 3" xfId="14601"/>
    <cellStyle name="Style 75 5 2 3 2" xfId="28662"/>
    <cellStyle name="Style 75 5 2 4" xfId="26157"/>
    <cellStyle name="Style 75 5 3" xfId="18017"/>
    <cellStyle name="Style 75 5 3 2" xfId="18514"/>
    <cellStyle name="Style 75 5 3 2 2" xfId="30641"/>
    <cellStyle name="Style 75 5 3 3" xfId="22767"/>
    <cellStyle name="Style 75 5 3 3 2" xfId="32803"/>
    <cellStyle name="Style 75 5 3 4" xfId="30291"/>
    <cellStyle name="Style 75 5 4" xfId="18401"/>
    <cellStyle name="Style 75 5 4 2" xfId="20959"/>
    <cellStyle name="Style 75 5 4 2 2" xfId="31013"/>
    <cellStyle name="Style 75 5 4 3" xfId="30529"/>
    <cellStyle name="Style 75 5 5" xfId="11843"/>
    <cellStyle name="Style 75 5 5 2" xfId="27076"/>
    <cellStyle name="Style 75 5 6" xfId="24392"/>
    <cellStyle name="Style 75 5 6 2" xfId="34428"/>
    <cellStyle name="Style 75 5 7" xfId="24931"/>
    <cellStyle name="Style 75 6" xfId="7732"/>
    <cellStyle name="Style 75 6 2" xfId="10009"/>
    <cellStyle name="Style 75 6 2 2" xfId="14606"/>
    <cellStyle name="Style 75 6 2 2 2" xfId="28667"/>
    <cellStyle name="Style 75 6 2 3" xfId="22180"/>
    <cellStyle name="Style 75 6 2 3 2" xfId="32218"/>
    <cellStyle name="Style 75 6 2 4" xfId="26162"/>
    <cellStyle name="Style 75 6 3" xfId="18412"/>
    <cellStyle name="Style 75 6 3 2" xfId="20970"/>
    <cellStyle name="Style 75 6 3 2 2" xfId="31024"/>
    <cellStyle name="Style 75 6 3 3" xfId="30540"/>
    <cellStyle name="Style 75 6 4" xfId="12726"/>
    <cellStyle name="Style 75 6 4 2" xfId="27134"/>
    <cellStyle name="Style 75 6 5" xfId="24371"/>
    <cellStyle name="Style 75 6 5 2" xfId="34407"/>
    <cellStyle name="Style 75 6 6" xfId="24969"/>
    <cellStyle name="Style 75 7" xfId="9300"/>
    <cellStyle name="Style 75 7 2" xfId="10843"/>
    <cellStyle name="Style 75 7 2 2" xfId="18464"/>
    <cellStyle name="Style 75 7 2 2 2" xfId="30592"/>
    <cellStyle name="Style 75 7 2 3" xfId="13534"/>
    <cellStyle name="Style 75 7 2 3 2" xfId="27775"/>
    <cellStyle name="Style 75 7 2 4" xfId="26926"/>
    <cellStyle name="Style 75 7 3" xfId="13989"/>
    <cellStyle name="Style 75 7 3 2" xfId="28050"/>
    <cellStyle name="Style 75 7 4" xfId="25545"/>
    <cellStyle name="Style 75 8" xfId="18344"/>
    <cellStyle name="Style 75 8 2" xfId="20899"/>
    <cellStyle name="Style 75 8 2 2" xfId="30956"/>
    <cellStyle name="Style 75 8 3" xfId="30472"/>
    <cellStyle name="Style 75 9" xfId="11713"/>
    <cellStyle name="Style 75 9 2" xfId="27028"/>
    <cellStyle name="Style 76" xfId="3607"/>
    <cellStyle name="Style 77" xfId="3608"/>
    <cellStyle name="Style 78" xfId="3609"/>
    <cellStyle name="Style 79" xfId="3610"/>
    <cellStyle name="Style 8" xfId="3611"/>
    <cellStyle name="Style 8 2" xfId="3612"/>
    <cellStyle name="Style 80" xfId="3613"/>
    <cellStyle name="Style 81" xfId="3614"/>
    <cellStyle name="Style 82" xfId="3615"/>
    <cellStyle name="Style 83" xfId="3616"/>
    <cellStyle name="Style 84" xfId="3617"/>
    <cellStyle name="Style 85" xfId="3618"/>
    <cellStyle name="Style 86" xfId="3619"/>
    <cellStyle name="Style 87" xfId="3620"/>
    <cellStyle name="Style 87 2" xfId="3621"/>
    <cellStyle name="Style 88" xfId="3622"/>
    <cellStyle name="Style 89" xfId="3623"/>
    <cellStyle name="Style 9" xfId="3624"/>
    <cellStyle name="Style 90" xfId="3625"/>
    <cellStyle name="Style 91" xfId="3626"/>
    <cellStyle name="Style 92" xfId="3627"/>
    <cellStyle name="Style 93" xfId="3628"/>
    <cellStyle name="Style 94" xfId="3629"/>
    <cellStyle name="Style 95" xfId="3630"/>
    <cellStyle name="Style 96" xfId="3631"/>
    <cellStyle name="Style 97" xfId="3632"/>
    <cellStyle name="Style 98" xfId="3633"/>
    <cellStyle name="Style 99" xfId="3634"/>
    <cellStyle name="STYLE1" xfId="3635"/>
    <cellStyle name="STYLE1 2" xfId="3636"/>
    <cellStyle name="STYLE2" xfId="3637"/>
    <cellStyle name="STYLE2 2" xfId="3638"/>
    <cellStyle name="STYLE3" xfId="3639"/>
    <cellStyle name="STYLE3 2" xfId="3640"/>
    <cellStyle name="STYLE4" xfId="3641"/>
    <cellStyle name="STYLE4 2" xfId="3642"/>
    <cellStyle name="STYLE4 3" xfId="9222"/>
    <cellStyle name="STYLE5" xfId="3643"/>
    <cellStyle name="STYLE6" xfId="3644"/>
    <cellStyle name="STYLE7" xfId="3645"/>
    <cellStyle name="STYLE7 2" xfId="3646"/>
    <cellStyle name="STYLE7 3" xfId="9223"/>
    <cellStyle name="SubHeader" xfId="3647"/>
    <cellStyle name="SubHeader 2" xfId="7733"/>
    <cellStyle name="SubHeader 2 2" xfId="17186"/>
    <cellStyle name="SubHeader 3" xfId="7734"/>
    <cellStyle name="SubHeader 3 2" xfId="17187"/>
    <cellStyle name="SubHeader 4" xfId="17188"/>
    <cellStyle name="Subtitle" xfId="3648"/>
    <cellStyle name="SubTotal" xfId="3649"/>
    <cellStyle name="SubTotal 2" xfId="3650"/>
    <cellStyle name="SubTotal 2 2" xfId="7735"/>
    <cellStyle name="SubTotal 2 3" xfId="7736"/>
    <cellStyle name="SubTotal 3" xfId="7737"/>
    <cellStyle name="SubTotal 4" xfId="7738"/>
    <cellStyle name="SubTotal 5" xfId="7739"/>
    <cellStyle name="SundryDescription" xfId="3651"/>
    <cellStyle name="SundryDescription 2" xfId="17749"/>
    <cellStyle name="SundryDescription 2 2" xfId="11744"/>
    <cellStyle name="SundryDescription 2 3" xfId="12593"/>
    <cellStyle name="SundryDescription 2 4" xfId="19234"/>
    <cellStyle name="SundryDescription 2 5" xfId="19684"/>
    <cellStyle name="SundryDescription 2 6" xfId="20847"/>
    <cellStyle name="swapswire" xfId="3652"/>
    <cellStyle name="swapswire 2" xfId="7740"/>
    <cellStyle name="swapswire 3" xfId="7741"/>
    <cellStyle name="swpBody01" xfId="3653"/>
    <cellStyle name="swpBodyFirstCol" xfId="3654"/>
    <cellStyle name="swpBodyFirstCol 2" xfId="7742"/>
    <cellStyle name="swpBodyFirstCol 3" xfId="7743"/>
    <cellStyle name="swpCaption" xfId="3655"/>
    <cellStyle name="swpClear" xfId="3656"/>
    <cellStyle name="swpHBBookTitle" xfId="3657"/>
    <cellStyle name="swpHBChapterTitle" xfId="3658"/>
    <cellStyle name="swpHead01" xfId="3659"/>
    <cellStyle name="swpHead01 2" xfId="7744"/>
    <cellStyle name="swpHead01 2 2" xfId="17189"/>
    <cellStyle name="swpHead01 3" xfId="7745"/>
    <cellStyle name="swpHead01 3 2" xfId="17190"/>
    <cellStyle name="swpHead01 4" xfId="17191"/>
    <cellStyle name="swpHead01R" xfId="3660"/>
    <cellStyle name="swpHead01R 2" xfId="7746"/>
    <cellStyle name="swpHead01R 2 2" xfId="17192"/>
    <cellStyle name="swpHead01R 3" xfId="7747"/>
    <cellStyle name="swpHead01R 3 2" xfId="17193"/>
    <cellStyle name="swpHead01R 4" xfId="17194"/>
    <cellStyle name="swpHead02" xfId="3661"/>
    <cellStyle name="swpHead02R" xfId="3662"/>
    <cellStyle name="swpHead03" xfId="3663"/>
    <cellStyle name="swpHead03R" xfId="3664"/>
    <cellStyle name="swpHeadBraL" xfId="3665"/>
    <cellStyle name="swpHeadBraL 2" xfId="7748"/>
    <cellStyle name="swpHeadBraL 3" xfId="7749"/>
    <cellStyle name="swpHeadBraM" xfId="3666"/>
    <cellStyle name="swpHeadBraM 2" xfId="7750"/>
    <cellStyle name="swpHeadBraM 3" xfId="7751"/>
    <cellStyle name="swpHeadBraR" xfId="3667"/>
    <cellStyle name="swpHeadBraR 2" xfId="7752"/>
    <cellStyle name="swpHeadBraR 3" xfId="7753"/>
    <cellStyle name="swpTag" xfId="3668"/>
    <cellStyle name="swpTag 2" xfId="7754"/>
    <cellStyle name="swpTag 3" xfId="7755"/>
    <cellStyle name="swpTotals" xfId="3669"/>
    <cellStyle name="swpTotals 2" xfId="7756"/>
    <cellStyle name="swpTotals 2 2" xfId="17195"/>
    <cellStyle name="swpTotals 3" xfId="7757"/>
    <cellStyle name="swpTotals 3 2" xfId="17196"/>
    <cellStyle name="swpTotals 4" xfId="17197"/>
    <cellStyle name="swpTotalsNo" xfId="3670"/>
    <cellStyle name="swpTotalsNo 2" xfId="7758"/>
    <cellStyle name="swpTotalsNo 3" xfId="7759"/>
    <cellStyle name="swpTotalsTotal" xfId="3671"/>
    <cellStyle name="swpTotalsTotal 2" xfId="7760"/>
    <cellStyle name="swpTotalsTotal 3" xfId="7761"/>
    <cellStyle name="SXDateStyle" xfId="3672"/>
    <cellStyle name="SXDateStyle 2" xfId="3673"/>
    <cellStyle name="t" xfId="3674"/>
    <cellStyle name="t_02 Del E Webb Medical Plaza" xfId="3675"/>
    <cellStyle name="T_FFE Draft Exhibit 10-1-08" xfId="3676"/>
    <cellStyle name="T_FFE Draft Exhibit 10-1-08 2" xfId="7762"/>
    <cellStyle name="T_FFE Draft Exhibit 10-1-08 2 2" xfId="17198"/>
    <cellStyle name="T_FFE Draft Exhibit 10-1-08 2 2 2" xfId="20337"/>
    <cellStyle name="T_FFE Draft Exhibit 10-1-08 2 2 3" xfId="19957"/>
    <cellStyle name="T_FFE Draft Exhibit 10-1-08 2 2 4" xfId="19146"/>
    <cellStyle name="T_FFE Draft Exhibit 10-1-08 2 3" xfId="17831"/>
    <cellStyle name="T_FFE Draft Exhibit 10-1-08 2 3 2" xfId="12365"/>
    <cellStyle name="T_FFE Draft Exhibit 10-1-08 2 3 3" xfId="18927"/>
    <cellStyle name="T_FFE Draft Exhibit 10-1-08 2 3 4" xfId="19734"/>
    <cellStyle name="T_FFE Draft Exhibit 10-1-08 2 3 5" xfId="19242"/>
    <cellStyle name="T_FFE Draft Exhibit 10-1-08 2 3 6" xfId="11977"/>
    <cellStyle name="T_FFE Draft Exhibit 10-1-08 3" xfId="7763"/>
    <cellStyle name="T_FFE Draft Exhibit 10-1-08 3 2" xfId="17199"/>
    <cellStyle name="T_FFE Draft Exhibit 10-1-08 3 2 2" xfId="20338"/>
    <cellStyle name="T_FFE Draft Exhibit 10-1-08 3 2 3" xfId="19958"/>
    <cellStyle name="T_FFE Draft Exhibit 10-1-08 3 2 4" xfId="19860"/>
    <cellStyle name="T_FFE Draft Exhibit 10-1-08 3 3" xfId="17893"/>
    <cellStyle name="T_FFE Draft Exhibit 10-1-08 3 3 2" xfId="11763"/>
    <cellStyle name="T_FFE Draft Exhibit 10-1-08 3 3 3" xfId="11530"/>
    <cellStyle name="T_FFE Draft Exhibit 10-1-08 3 3 4" xfId="13410"/>
    <cellStyle name="T_FFE Draft Exhibit 10-1-08 3 3 5" xfId="20001"/>
    <cellStyle name="T_FFE Draft Exhibit 10-1-08 3 3 6" xfId="11013"/>
    <cellStyle name="T_FFE Draft Exhibit 10-1-08 4" xfId="7764"/>
    <cellStyle name="T_FFE Draft Exhibit 10-1-08 4 2" xfId="17200"/>
    <cellStyle name="T_FFE Draft Exhibit 10-1-08 4 2 2" xfId="20339"/>
    <cellStyle name="T_FFE Draft Exhibit 10-1-08 4 2 3" xfId="19959"/>
    <cellStyle name="T_FFE Draft Exhibit 10-1-08 4 2 4" xfId="11079"/>
    <cellStyle name="T_FFE Draft Exhibit 10-1-08 4 3" xfId="17964"/>
    <cellStyle name="T_FFE Draft Exhibit 10-1-08 4 3 2" xfId="12429"/>
    <cellStyle name="T_FFE Draft Exhibit 10-1-08 4 3 3" xfId="20433"/>
    <cellStyle name="T_FFE Draft Exhibit 10-1-08 4 3 4" xfId="19065"/>
    <cellStyle name="T_FFE Draft Exhibit 10-1-08 4 3 5" xfId="12487"/>
    <cellStyle name="T_FFE Draft Exhibit 10-1-08 4 3 6" xfId="20658"/>
    <cellStyle name="T_FFE Draft Exhibit 10-1-08 5" xfId="17201"/>
    <cellStyle name="T_FFE Draft Exhibit 10-1-08 5 2" xfId="20340"/>
    <cellStyle name="T_FFE Draft Exhibit 10-1-08 5 3" xfId="12489"/>
    <cellStyle name="T_FFE Draft Exhibit 10-1-08 5 4" xfId="19167"/>
    <cellStyle name="T_FFE Draft Exhibit 10-1-08 6" xfId="17750"/>
    <cellStyle name="T_FFE Draft Exhibit 10-1-08 6 2" xfId="11359"/>
    <cellStyle name="T_FFE Draft Exhibit 10-1-08 6 3" xfId="12592"/>
    <cellStyle name="T_FFE Draft Exhibit 10-1-08 6 4" xfId="12212"/>
    <cellStyle name="T_FFE Draft Exhibit 10-1-08 6 5" xfId="20111"/>
    <cellStyle name="T_FFE Draft Exhibit 10-1-08 6 6" xfId="19556"/>
    <cellStyle name="Table" xfId="3677"/>
    <cellStyle name="Table 2" xfId="3678"/>
    <cellStyle name="Table 2 2" xfId="7765"/>
    <cellStyle name="Table 2 2 2" xfId="17895"/>
    <cellStyle name="Table 2 2 2 2" xfId="11384"/>
    <cellStyle name="Table 2 2 2 3" xfId="18967"/>
    <cellStyle name="Table 2 2 2 4" xfId="11425"/>
    <cellStyle name="Table 2 2 2 5" xfId="12167"/>
    <cellStyle name="Table 2 2 2 6" xfId="13419"/>
    <cellStyle name="Table 2 3" xfId="7766"/>
    <cellStyle name="Table 2 3 2" xfId="17966"/>
    <cellStyle name="Table 2 3 2 2" xfId="12756"/>
    <cellStyle name="Table 2 3 2 3" xfId="19010"/>
    <cellStyle name="Table 2 3 2 4" xfId="19797"/>
    <cellStyle name="Table 2 3 2 5" xfId="11424"/>
    <cellStyle name="Table 2 3 2 6" xfId="19784"/>
    <cellStyle name="Table 2 4" xfId="17752"/>
    <cellStyle name="Table 2 4 2" xfId="12328"/>
    <cellStyle name="Table 2 4 3" xfId="11536"/>
    <cellStyle name="Table 2 4 4" xfId="12092"/>
    <cellStyle name="Table 2 4 5" xfId="19116"/>
    <cellStyle name="Table 2 4 6" xfId="20834"/>
    <cellStyle name="Table 3" xfId="7767"/>
    <cellStyle name="Table 3 2" xfId="17832"/>
    <cellStyle name="Table 3 2 2" xfId="12366"/>
    <cellStyle name="Table 3 2 3" xfId="18928"/>
    <cellStyle name="Table 3 2 4" xfId="11324"/>
    <cellStyle name="Table 3 2 5" xfId="11573"/>
    <cellStyle name="Table 3 2 6" xfId="11053"/>
    <cellStyle name="Table 4" xfId="7768"/>
    <cellStyle name="Table 4 2" xfId="17894"/>
    <cellStyle name="Table 4 2 2" xfId="12747"/>
    <cellStyle name="Table 4 2 3" xfId="18966"/>
    <cellStyle name="Table 4 2 4" xfId="13361"/>
    <cellStyle name="Table 4 2 5" xfId="19286"/>
    <cellStyle name="Table 4 2 6" xfId="12147"/>
    <cellStyle name="Table 5" xfId="7769"/>
    <cellStyle name="Table 5 2" xfId="17965"/>
    <cellStyle name="Table 5 2 2" xfId="11398"/>
    <cellStyle name="Table 5 2 3" xfId="19009"/>
    <cellStyle name="Table 5 2 4" xfId="19577"/>
    <cellStyle name="Table 5 2 5" xfId="12044"/>
    <cellStyle name="Table 5 2 6" xfId="20839"/>
    <cellStyle name="Table 6" xfId="17751"/>
    <cellStyle name="Table 6 2" xfId="12327"/>
    <cellStyle name="Table 6 3" xfId="12474"/>
    <cellStyle name="Table 6 4" xfId="11700"/>
    <cellStyle name="Table 6 5" xfId="12113"/>
    <cellStyle name="Table 6 6" xfId="20805"/>
    <cellStyle name="Table Col Head" xfId="3679"/>
    <cellStyle name="Table data" xfId="3680"/>
    <cellStyle name="Table data 2" xfId="7770"/>
    <cellStyle name="Table data 3" xfId="7771"/>
    <cellStyle name="Table footer" xfId="3681"/>
    <cellStyle name="Table footer 2" xfId="7772"/>
    <cellStyle name="Table footer 3" xfId="7773"/>
    <cellStyle name="Table Head" xfId="3682"/>
    <cellStyle name="Table Head Aligned" xfId="3683"/>
    <cellStyle name="Table Head Aligned 2" xfId="3684"/>
    <cellStyle name="Table Head Aligned 2 2" xfId="7774"/>
    <cellStyle name="Table Head Aligned 2 3" xfId="7775"/>
    <cellStyle name="Table Head Aligned 3" xfId="7776"/>
    <cellStyle name="Table Head Aligned 4" xfId="7777"/>
    <cellStyle name="Table Head Aligned 5" xfId="7778"/>
    <cellStyle name="Table Head Blue" xfId="3685"/>
    <cellStyle name="Table Head Blue 2" xfId="7779"/>
    <cellStyle name="Table Head Blue 3" xfId="7780"/>
    <cellStyle name="Table Head Blue 4" xfId="7781"/>
    <cellStyle name="Table Head Green" xfId="3686"/>
    <cellStyle name="Table Head Green 2" xfId="7782"/>
    <cellStyle name="Table Head Green 3" xfId="7783"/>
    <cellStyle name="Table Head Green 4" xfId="7784"/>
    <cellStyle name="Table Head_Val_Sum_Graph" xfId="3687"/>
    <cellStyle name="Table Sub Head" xfId="3688"/>
    <cellStyle name="Table Text" xfId="3689"/>
    <cellStyle name="Table Title" xfId="3690"/>
    <cellStyle name="Table Title 2" xfId="3691"/>
    <cellStyle name="Table Title 3" xfId="7785"/>
    <cellStyle name="Table Title 4" xfId="7786"/>
    <cellStyle name="Table Title 5" xfId="7787"/>
    <cellStyle name="Table Units" xfId="3692"/>
    <cellStyle name="Table Units 2" xfId="3693"/>
    <cellStyle name="Table Units 3" xfId="7788"/>
    <cellStyle name="Table_02 Del E Webb Medical Plaza" xfId="3694"/>
    <cellStyle name="taples Plaza" xfId="3695"/>
    <cellStyle name="tcn" xfId="3696"/>
    <cellStyle name="Teeny" xfId="3697"/>
    <cellStyle name="Teeny 2" xfId="3698"/>
    <cellStyle name="test a style" xfId="3699"/>
    <cellStyle name="test a style 2" xfId="7789"/>
    <cellStyle name="test a style 3" xfId="7790"/>
    <cellStyle name="test a style 4" xfId="7791"/>
    <cellStyle name="Text 1" xfId="3700"/>
    <cellStyle name="Text Field" xfId="3701"/>
    <cellStyle name="Text Head 1" xfId="3702"/>
    <cellStyle name="Text Head 1 2" xfId="7792"/>
    <cellStyle name="Text Head 1 3" xfId="7793"/>
    <cellStyle name="Text Head 1 4" xfId="7794"/>
    <cellStyle name="Text Indent A" xfId="3703"/>
    <cellStyle name="Text Indent A 2" xfId="17202"/>
    <cellStyle name="Text Indent A 3" xfId="17203"/>
    <cellStyle name="Text Indent A 4" xfId="17204"/>
    <cellStyle name="Text Indent B" xfId="3704"/>
    <cellStyle name="Text Indent B 2" xfId="3705"/>
    <cellStyle name="Text Indent C" xfId="3706"/>
    <cellStyle name="Text Indent C 2" xfId="3707"/>
    <cellStyle name="Text Wrap" xfId="3708"/>
    <cellStyle name="Text Wrap 2" xfId="7795"/>
    <cellStyle name="Text Wrap 3" xfId="7796"/>
    <cellStyle name="Text Wrap 4" xfId="7797"/>
    <cellStyle name="TextDys0" xfId="3709"/>
    <cellStyle name="TextDys0 2" xfId="7798"/>
    <cellStyle name="TextDys0 3" xfId="7799"/>
    <cellStyle name="TextDys0 4" xfId="7800"/>
    <cellStyle name="TextDys1" xfId="3710"/>
    <cellStyle name="TextDys1 2" xfId="7801"/>
    <cellStyle name="TextDys1 3" xfId="7802"/>
    <cellStyle name="TextDys1 4" xfId="7803"/>
    <cellStyle name="TextYrs0" xfId="3711"/>
    <cellStyle name="TextYrs0 2" xfId="3712"/>
    <cellStyle name="TextYrs0 2 2" xfId="7804"/>
    <cellStyle name="TextYrs0 2 3" xfId="7805"/>
    <cellStyle name="TextYrs0 3" xfId="7806"/>
    <cellStyle name="TextYrs0 4" xfId="7807"/>
    <cellStyle name="TextYrs0 5" xfId="7808"/>
    <cellStyle name="TextYrs1" xfId="3713"/>
    <cellStyle name="TextYrs1 2" xfId="3714"/>
    <cellStyle name="TextYrs1 2 2" xfId="7809"/>
    <cellStyle name="TextYrs1 2 3" xfId="7810"/>
    <cellStyle name="TextYrs1 3" xfId="7811"/>
    <cellStyle name="TextYrs1 4" xfId="7812"/>
    <cellStyle name="TextYrs1 5" xfId="7813"/>
    <cellStyle name="Thousands" xfId="3715"/>
    <cellStyle name="Thousands [0]" xfId="3716"/>
    <cellStyle name="Thousands 2" xfId="7814"/>
    <cellStyle name="Thousands 3" xfId="7815"/>
    <cellStyle name="Thousands 4" xfId="7816"/>
    <cellStyle name="Thousands 5" xfId="7817"/>
    <cellStyle name="Thousands 6" xfId="7818"/>
    <cellStyle name="Thousands 7" xfId="7819"/>
    <cellStyle name="times" xfId="3717"/>
    <cellStyle name="Times [2]" xfId="3718"/>
    <cellStyle name="Times [2] 2" xfId="3719"/>
    <cellStyle name="times 2" xfId="3720"/>
    <cellStyle name="Times New Roman" xfId="3721"/>
    <cellStyle name="Titels" xfId="3722"/>
    <cellStyle name="Titels 2" xfId="7820"/>
    <cellStyle name="Titels 2 2" xfId="17205"/>
    <cellStyle name="Titels 2 2 2" xfId="20344"/>
    <cellStyle name="Titels 2 2 3" xfId="18903"/>
    <cellStyle name="Titels 2 2 4" xfId="19956"/>
    <cellStyle name="Titels 2 3" xfId="17896"/>
    <cellStyle name="Titels 2 3 2" xfId="11385"/>
    <cellStyle name="Titels 2 3 3" xfId="11925"/>
    <cellStyle name="Titels 2 3 4" xfId="19479"/>
    <cellStyle name="Titels 2 3 5" xfId="20129"/>
    <cellStyle name="Titels 2 3 6" xfId="13369"/>
    <cellStyle name="Titels 3" xfId="7821"/>
    <cellStyle name="Titels 3 2" xfId="17206"/>
    <cellStyle name="Titels 3 2 2" xfId="20345"/>
    <cellStyle name="Titels 3 2 3" xfId="19960"/>
    <cellStyle name="Titels 3 2 4" xfId="11171"/>
    <cellStyle name="Titels 3 3" xfId="17967"/>
    <cellStyle name="Titels 3 3 2" xfId="11399"/>
    <cellStyle name="Titels 3 3 3" xfId="19011"/>
    <cellStyle name="Titels 3 3 4" xfId="20585"/>
    <cellStyle name="Titels 3 3 5" xfId="20370"/>
    <cellStyle name="Titels 3 3 6" xfId="12553"/>
    <cellStyle name="Titels 4" xfId="17207"/>
    <cellStyle name="Titels 4 2" xfId="20346"/>
    <cellStyle name="Titels 4 3" xfId="19961"/>
    <cellStyle name="Titels 4 4" xfId="12076"/>
    <cellStyle name="Titels 5" xfId="17753"/>
    <cellStyle name="Titels 5 2" xfId="12727"/>
    <cellStyle name="Titels 5 3" xfId="19983"/>
    <cellStyle name="Titels 5 4" xfId="11620"/>
    <cellStyle name="Titels 5 5" xfId="11010"/>
    <cellStyle name="Titels 5 6" xfId="19773"/>
    <cellStyle name="Title" xfId="3723"/>
    <cellStyle name="Title 2" xfId="3724"/>
    <cellStyle name="Title 2 2" xfId="7822"/>
    <cellStyle name="Title 2 2 2" xfId="9224"/>
    <cellStyle name="Title 2 2 2 2" xfId="9411"/>
    <cellStyle name="Title 2 2 3" xfId="10080"/>
    <cellStyle name="Title 2 2 4" xfId="17208"/>
    <cellStyle name="Title 2 2 4 2" xfId="18261"/>
    <cellStyle name="Title 2 3" xfId="7823"/>
    <cellStyle name="Title 2 3 2" xfId="9988"/>
    <cellStyle name="Title 2 3 2 2" xfId="18315"/>
    <cellStyle name="Title 2 3 3" xfId="17209"/>
    <cellStyle name="Title 2 3 3 2" xfId="21571"/>
    <cellStyle name="Title 2 4" xfId="9225"/>
    <cellStyle name="Title 2 5" xfId="17210"/>
    <cellStyle name="Title 3" xfId="3725"/>
    <cellStyle name="Title 3 2" xfId="7824"/>
    <cellStyle name="Title 3 2 2" xfId="9328"/>
    <cellStyle name="Title 3 2 2 2" xfId="17211"/>
    <cellStyle name="Title 3 2 3" xfId="17212"/>
    <cellStyle name="Title 3 2 3 2" xfId="21016"/>
    <cellStyle name="Title 3 3" xfId="9226"/>
    <cellStyle name="Title 3 3 2" xfId="18260"/>
    <cellStyle name="Title 3 4" xfId="13625"/>
    <cellStyle name="Title 3 5" xfId="17213"/>
    <cellStyle name="Title 4" xfId="7825"/>
    <cellStyle name="Title 4 2" xfId="13623"/>
    <cellStyle name="Title 4 3" xfId="13620"/>
    <cellStyle name="Title 4 4" xfId="17214"/>
    <cellStyle name="Title 4 5" xfId="17215"/>
    <cellStyle name="Title 5" xfId="7826"/>
    <cellStyle name="Title 5 2" xfId="17216"/>
    <cellStyle name="Title 5 2 2" xfId="17217"/>
    <cellStyle name="Title 6" xfId="17218"/>
    <cellStyle name="Title 7" xfId="24880"/>
    <cellStyle name="Title_Barclays International Qrtly" xfId="24777"/>
    <cellStyle name="TitleBar" xfId="3726"/>
    <cellStyle name="TitleBar 2" xfId="3727"/>
    <cellStyle name="TitleBar 3" xfId="3728"/>
    <cellStyle name="Titles" xfId="3729"/>
    <cellStyle name="Titles 2" xfId="3730"/>
    <cellStyle name="Titles 2 2" xfId="7827"/>
    <cellStyle name="Titles 2 3" xfId="7828"/>
    <cellStyle name="Titles 3" xfId="3731"/>
    <cellStyle name="Titles 3 2" xfId="7829"/>
    <cellStyle name="Titles 3 2 2" xfId="17219"/>
    <cellStyle name="Titles 3 2 2 2" xfId="20348"/>
    <cellStyle name="Titles 3 2 2 3" xfId="19962"/>
    <cellStyle name="Titles 3 2 2 4" xfId="11078"/>
    <cellStyle name="Titles 3 2 3" xfId="17897"/>
    <cellStyle name="Titles 3 2 3 2" xfId="12394"/>
    <cellStyle name="Titles 3 2 3 3" xfId="18968"/>
    <cellStyle name="Titles 3 2 3 4" xfId="11856"/>
    <cellStyle name="Titles 3 2 3 5" xfId="13358"/>
    <cellStyle name="Titles 3 2 3 6" xfId="19107"/>
    <cellStyle name="Titles 3 3" xfId="7830"/>
    <cellStyle name="Titles 3 3 2" xfId="17220"/>
    <cellStyle name="Titles 3 3 2 2" xfId="20349"/>
    <cellStyle name="Titles 3 3 2 3" xfId="18904"/>
    <cellStyle name="Titles 3 3 2 4" xfId="12633"/>
    <cellStyle name="Titles 3 3 3" xfId="17968"/>
    <cellStyle name="Titles 3 3 3 2" xfId="11400"/>
    <cellStyle name="Titles 3 3 3 3" xfId="11919"/>
    <cellStyle name="Titles 3 3 3 4" xfId="20534"/>
    <cellStyle name="Titles 3 3 3 5" xfId="11209"/>
    <cellStyle name="Titles 3 3 3 6" xfId="19178"/>
    <cellStyle name="Titles 3 4" xfId="17221"/>
    <cellStyle name="Titles 3 4 2" xfId="20350"/>
    <cellStyle name="Titles 3 4 3" xfId="19963"/>
    <cellStyle name="Titles 3 4 4" xfId="12529"/>
    <cellStyle name="Titles 3 5" xfId="17754"/>
    <cellStyle name="Titles 3 5 2" xfId="12329"/>
    <cellStyle name="Titles 3 5 3" xfId="11535"/>
    <cellStyle name="Titles 3 5 4" xfId="19825"/>
    <cellStyle name="Titles 3 5 5" xfId="11023"/>
    <cellStyle name="Titles 3 5 6" xfId="20428"/>
    <cellStyle name="Titles 4" xfId="7831"/>
    <cellStyle name="Titles 5" xfId="7832"/>
    <cellStyle name="Titles 6" xfId="7833"/>
    <cellStyle name="tn" xfId="3732"/>
    <cellStyle name="Tolerance_External" xfId="3733"/>
    <cellStyle name="Total" xfId="3734"/>
    <cellStyle name="Total 10" xfId="24881"/>
    <cellStyle name="Total 2" xfId="3735"/>
    <cellStyle name="Total 2 2" xfId="3736"/>
    <cellStyle name="Total 2 2 2" xfId="7834"/>
    <cellStyle name="Total 2 2 2 2" xfId="9327"/>
    <cellStyle name="Total 2 2 2 2 2" xfId="18316"/>
    <cellStyle name="Total 2 2 2 2 2 2" xfId="12761"/>
    <cellStyle name="Total 2 2 2 2 2 3" xfId="19022"/>
    <cellStyle name="Total 2 2 2 2 2 4" xfId="20764"/>
    <cellStyle name="Total 2 2 2 2 2 5" xfId="19729"/>
    <cellStyle name="Total 2 2 2 2 2 6" xfId="19056"/>
    <cellStyle name="Total 2 2 2 2 3" xfId="19086"/>
    <cellStyle name="Total 2 2 2 2 4" xfId="12119"/>
    <cellStyle name="Total 2 2 2 2 5" xfId="19162"/>
    <cellStyle name="Total 2 2 2 2 6" xfId="20692"/>
    <cellStyle name="Total 2 2 2 2 7" xfId="12433"/>
    <cellStyle name="Total 2 2 2 3" xfId="17222"/>
    <cellStyle name="Total 2 2 2 3 2" xfId="21015"/>
    <cellStyle name="Total 2 2 2 4" xfId="17223"/>
    <cellStyle name="Total 2 2 2 4 2" xfId="20351"/>
    <cellStyle name="Total 2 2 2 4 3" xfId="19964"/>
    <cellStyle name="Total 2 2 2 4 4" xfId="11274"/>
    <cellStyle name="Total 2 2 2 4 5" xfId="11077"/>
    <cellStyle name="Total 2 2 2 4 6" xfId="13398"/>
    <cellStyle name="Total 2 2 2 5" xfId="17795"/>
    <cellStyle name="Total 2 2 2 5 2" xfId="12345"/>
    <cellStyle name="Total 2 2 2 5 3" xfId="12470"/>
    <cellStyle name="Total 2 2 2 5 4" xfId="11701"/>
    <cellStyle name="Total 2 2 2 5 5" xfId="11208"/>
    <cellStyle name="Total 2 2 2 5 6" xfId="12665"/>
    <cellStyle name="Total 2 2 2 6" xfId="18279"/>
    <cellStyle name="Total 2 2 2 6 2" xfId="19456"/>
    <cellStyle name="Total 2 2 2 6 3" xfId="12764"/>
    <cellStyle name="Total 2 2 2 6 4" xfId="20752"/>
    <cellStyle name="Total 2 2 2 6 5" xfId="20820"/>
    <cellStyle name="Total 2 2 2 6 6" xfId="20719"/>
    <cellStyle name="Total 2 2 3" xfId="9227"/>
    <cellStyle name="Total 2 2 3 2" xfId="17833"/>
    <cellStyle name="Total 2 2 3 2 2" xfId="12367"/>
    <cellStyle name="Total 2 2 3 2 3" xfId="18929"/>
    <cellStyle name="Total 2 2 3 2 4" xfId="11705"/>
    <cellStyle name="Total 2 2 3 2 5" xfId="19110"/>
    <cellStyle name="Total 2 2 3 2 6" xfId="13294"/>
    <cellStyle name="Total 2 2 3 3" xfId="18276"/>
    <cellStyle name="Total 2 2 3 3 2" xfId="19062"/>
    <cellStyle name="Total 2 2 3 3 3" xfId="20646"/>
    <cellStyle name="Total 2 2 3 3 4" xfId="20750"/>
    <cellStyle name="Total 2 2 3 3 5" xfId="20826"/>
    <cellStyle name="Total 2 2 3 3 6" xfId="11182"/>
    <cellStyle name="Total 2 2 4" xfId="17224"/>
    <cellStyle name="Total 2 2 5" xfId="17225"/>
    <cellStyle name="Total 2 2 5 2" xfId="20352"/>
    <cellStyle name="Total 2 2 5 3" xfId="19965"/>
    <cellStyle name="Total 2 2 5 4" xfId="20022"/>
    <cellStyle name="Total 2 2 5 5" xfId="12445"/>
    <cellStyle name="Total 2 2 5 6" xfId="12637"/>
    <cellStyle name="Total 2 2 6" xfId="17783"/>
    <cellStyle name="Total 2 2 6 2" xfId="12343"/>
    <cellStyle name="Total 2 2 6 3" xfId="11939"/>
    <cellStyle name="Total 2 2 6 4" xfId="12215"/>
    <cellStyle name="Total 2 2 6 5" xfId="11505"/>
    <cellStyle name="Total 2 2 6 6" xfId="20055"/>
    <cellStyle name="Total 2 3" xfId="3737"/>
    <cellStyle name="Total 2 3 2" xfId="17226"/>
    <cellStyle name="Total 2 3 3" xfId="17784"/>
    <cellStyle name="Total 2 3 3 2" xfId="12731"/>
    <cellStyle name="Total 2 3 3 3" xfId="13033"/>
    <cellStyle name="Total 2 3 3 4" xfId="20639"/>
    <cellStyle name="Total 2 3 3 5" xfId="19603"/>
    <cellStyle name="Total 2 3 3 6" xfId="11844"/>
    <cellStyle name="Total 2 4" xfId="3738"/>
    <cellStyle name="Total 2 4 2" xfId="7835"/>
    <cellStyle name="Total 2 4 2 2" xfId="10003"/>
    <cellStyle name="Total 2 4 2 2 2" xfId="18317"/>
    <cellStyle name="Total 2 4 2 2 2 2" xfId="13423"/>
    <cellStyle name="Total 2 4 2 2 2 3" xfId="19023"/>
    <cellStyle name="Total 2 4 2 2 2 4" xfId="20765"/>
    <cellStyle name="Total 2 4 2 2 2 5" xfId="11442"/>
    <cellStyle name="Total 2 4 2 2 2 6" xfId="20852"/>
    <cellStyle name="Total 2 4 2 2 3" xfId="19208"/>
    <cellStyle name="Total 2 4 2 2 4" xfId="20426"/>
    <cellStyle name="Total 2 4 2 2 5" xfId="20430"/>
    <cellStyle name="Total 2 4 2 2 6" xfId="19742"/>
    <cellStyle name="Total 2 4 2 2 7" xfId="20003"/>
    <cellStyle name="Total 2 4 2 3" xfId="17227"/>
    <cellStyle name="Total 2 4 2 3 2" xfId="20353"/>
    <cellStyle name="Total 2 4 2 3 3" xfId="19966"/>
    <cellStyle name="Total 2 4 2 3 4" xfId="11275"/>
    <cellStyle name="Total 2 4 2 3 5" xfId="11076"/>
    <cellStyle name="Total 2 4 2 3 6" xfId="19953"/>
    <cellStyle name="Total 2 4 2 3 7" xfId="21572"/>
    <cellStyle name="Total 2 4 2 4" xfId="17796"/>
    <cellStyle name="Total 2 4 2 4 2" xfId="12346"/>
    <cellStyle name="Total 2 4 2 4 3" xfId="12002"/>
    <cellStyle name="Total 2 4 2 4 4" xfId="19157"/>
    <cellStyle name="Total 2 4 2 4 5" xfId="19455"/>
    <cellStyle name="Total 2 4 2 4 6" xfId="20723"/>
    <cellStyle name="Total 2 4 2 5" xfId="18288"/>
    <cellStyle name="Total 2 4 2 5 2" xfId="19469"/>
    <cellStyle name="Total 2 4 2 5 3" xfId="20417"/>
    <cellStyle name="Total 2 4 2 5 4" xfId="20758"/>
    <cellStyle name="Total 2 4 2 5 5" xfId="11609"/>
    <cellStyle name="Total 2 4 2 5 6" xfId="19652"/>
    <cellStyle name="Total 2 4 3" xfId="9228"/>
    <cellStyle name="Total 2 4 3 2" xfId="17969"/>
    <cellStyle name="Total 2 4 3 2 2" xfId="11401"/>
    <cellStyle name="Total 2 4 3 2 3" xfId="19012"/>
    <cellStyle name="Total 2 4 3 2 4" xfId="19225"/>
    <cellStyle name="Total 2 4 3 2 5" xfId="11957"/>
    <cellStyle name="Total 2 4 3 2 6" xfId="20837"/>
    <cellStyle name="Total 2 4 3 3" xfId="18277"/>
    <cellStyle name="Total 2 4 3 3 2" xfId="11420"/>
    <cellStyle name="Total 2 4 3 3 3" xfId="11167"/>
    <cellStyle name="Total 2 4 3 3 4" xfId="20751"/>
    <cellStyle name="Total 2 4 3 3 5" xfId="20669"/>
    <cellStyle name="Total 2 4 3 3 6" xfId="11001"/>
    <cellStyle name="Total 2 4 4" xfId="17228"/>
    <cellStyle name="Total 2 4 4 2" xfId="20354"/>
    <cellStyle name="Total 2 4 4 3" xfId="19967"/>
    <cellStyle name="Total 2 4 4 4" xfId="11628"/>
    <cellStyle name="Total 2 4 4 5" xfId="11586"/>
    <cellStyle name="Total 2 4 4 6" xfId="12722"/>
    <cellStyle name="Total 2 4 5" xfId="17785"/>
    <cellStyle name="Total 2 4 5 2" xfId="12732"/>
    <cellStyle name="Total 2 4 5 3" xfId="11533"/>
    <cellStyle name="Total 2 4 5 4" xfId="20599"/>
    <cellStyle name="Total 2 4 5 5" xfId="19380"/>
    <cellStyle name="Total 2 4 5 6" xfId="20840"/>
    <cellStyle name="Total 2 5" xfId="7836"/>
    <cellStyle name="Total 2 5 2" xfId="9359"/>
    <cellStyle name="Total 2 5 2 2" xfId="17229"/>
    <cellStyle name="Total 2 5 2 3" xfId="19093"/>
    <cellStyle name="Total 2 5 2 4" xfId="19235"/>
    <cellStyle name="Total 2 5 2 5" xfId="11154"/>
    <cellStyle name="Total 2 5 2 6" xfId="11913"/>
    <cellStyle name="Total 2 5 2 7" xfId="20843"/>
    <cellStyle name="Total 2 5 3" xfId="17230"/>
    <cellStyle name="Total 2 5 4" xfId="18003"/>
    <cellStyle name="Total 2 5 4 2" xfId="12439"/>
    <cellStyle name="Total 2 5 4 3" xfId="11526"/>
    <cellStyle name="Total 2 5 4 4" xfId="20625"/>
    <cellStyle name="Total 2 5 4 5" xfId="11012"/>
    <cellStyle name="Total 2 5 4 6" xfId="12176"/>
    <cellStyle name="Total 2 6" xfId="9389"/>
    <cellStyle name="Total 2 6 2" xfId="18005"/>
    <cellStyle name="Total 2 6 2 2" xfId="12441"/>
    <cellStyle name="Total 2 6 2 3" xfId="20507"/>
    <cellStyle name="Total 2 6 2 4" xfId="11279"/>
    <cellStyle name="Total 2 6 2 5" xfId="19659"/>
    <cellStyle name="Total 2 6 2 6" xfId="12192"/>
    <cellStyle name="Total 2 7" xfId="9987"/>
    <cellStyle name="Total 2 8" xfId="17231"/>
    <cellStyle name="Total 2 9" xfId="17756"/>
    <cellStyle name="Total 2 9 2" xfId="12330"/>
    <cellStyle name="Total 2 9 3" xfId="12591"/>
    <cellStyle name="Total 2 9 4" xfId="11106"/>
    <cellStyle name="Total 2 9 5" xfId="20368"/>
    <cellStyle name="Total 2 9 6" xfId="11335"/>
    <cellStyle name="Total 3" xfId="3739"/>
    <cellStyle name="Total 3 2" xfId="7837"/>
    <cellStyle name="Total 3 2 2" xfId="17232"/>
    <cellStyle name="Total 3 2 2 2" xfId="17233"/>
    <cellStyle name="Total 3 2 2 2 2" xfId="20355"/>
    <cellStyle name="Total 3 2 2 2 3" xfId="19968"/>
    <cellStyle name="Total 3 2 2 2 4" xfId="11276"/>
    <cellStyle name="Total 3 2 2 2 5" xfId="19743"/>
    <cellStyle name="Total 3 2 2 2 6" xfId="12636"/>
    <cellStyle name="Total 3 2 3" xfId="17898"/>
    <cellStyle name="Total 3 2 3 2" xfId="12395"/>
    <cellStyle name="Total 3 2 3 3" xfId="18969"/>
    <cellStyle name="Total 3 2 3 4" xfId="11899"/>
    <cellStyle name="Total 3 2 3 5" xfId="12627"/>
    <cellStyle name="Total 3 2 3 6" xfId="12079"/>
    <cellStyle name="Total 3 3" xfId="7838"/>
    <cellStyle name="Total 3 3 2" xfId="17234"/>
    <cellStyle name="Total 3 3 3" xfId="17970"/>
    <cellStyle name="Total 3 3 3 2" xfId="11772"/>
    <cellStyle name="Total 3 3 3 3" xfId="19013"/>
    <cellStyle name="Total 3 3 3 4" xfId="12438"/>
    <cellStyle name="Total 3 3 3 5" xfId="19974"/>
    <cellStyle name="Total 3 3 3 6" xfId="20842"/>
    <cellStyle name="Total 3 4" xfId="13627"/>
    <cellStyle name="Total 3 4 2" xfId="19395"/>
    <cellStyle name="Total 3 4 3" xfId="13396"/>
    <cellStyle name="Total 3 4 4" xfId="12106"/>
    <cellStyle name="Total 3 4 5" xfId="12510"/>
    <cellStyle name="Total 3 4 6" xfId="19269"/>
    <cellStyle name="Total 3 5" xfId="13698"/>
    <cellStyle name="Total 3 5 2" xfId="17235"/>
    <cellStyle name="Total 3 5 2 2" xfId="20356"/>
    <cellStyle name="Total 3 5 2 3" xfId="18905"/>
    <cellStyle name="Total 3 5 2 4" xfId="12579"/>
    <cellStyle name="Total 3 5 2 5" xfId="11962"/>
    <cellStyle name="Total 3 5 2 6" xfId="19847"/>
    <cellStyle name="Total 3 5 3" xfId="19413"/>
    <cellStyle name="Total 3 5 4" xfId="19439"/>
    <cellStyle name="Total 3 5 5" xfId="12123"/>
    <cellStyle name="Total 3 5 6" xfId="20106"/>
    <cellStyle name="Total 3 5 7" xfId="20514"/>
    <cellStyle name="Total 3 6" xfId="17236"/>
    <cellStyle name="Total 3 7" xfId="17767"/>
    <cellStyle name="Total 3 7 2" xfId="12334"/>
    <cellStyle name="Total 3 7 3" xfId="19986"/>
    <cellStyle name="Total 3 7 4" xfId="11320"/>
    <cellStyle name="Total 3 7 5" xfId="12243"/>
    <cellStyle name="Total 3 7 6" xfId="20060"/>
    <cellStyle name="Total 4" xfId="7839"/>
    <cellStyle name="Total 4 2" xfId="13681"/>
    <cellStyle name="Total 4 2 2" xfId="17237"/>
    <cellStyle name="Total 4 3" xfId="13606"/>
    <cellStyle name="Total 4 3 2" xfId="17238"/>
    <cellStyle name="Total 4 4" xfId="17239"/>
    <cellStyle name="Total 4 5" xfId="17240"/>
    <cellStyle name="Total 4 5 2" xfId="20357"/>
    <cellStyle name="Total 4 5 3" xfId="19969"/>
    <cellStyle name="Total 4 5 4" xfId="11868"/>
    <cellStyle name="Total 4 5 5" xfId="19263"/>
    <cellStyle name="Total 4 5 6" xfId="12490"/>
    <cellStyle name="Total 5" xfId="7840"/>
    <cellStyle name="Total 5 2" xfId="17241"/>
    <cellStyle name="Total 5 2 2" xfId="17242"/>
    <cellStyle name="Total 6" xfId="7841"/>
    <cellStyle name="Total 6 2" xfId="17243"/>
    <cellStyle name="Total 6 3" xfId="17244"/>
    <cellStyle name="Total 7" xfId="13624"/>
    <cellStyle name="Total 7 2" xfId="17245"/>
    <cellStyle name="Total 7 2 2" xfId="20358"/>
    <cellStyle name="Total 7 2 3" xfId="19970"/>
    <cellStyle name="Total 7 2 4" xfId="20572"/>
    <cellStyle name="Total 7 2 5" xfId="19744"/>
    <cellStyle name="Total 7 2 6" xfId="11179"/>
    <cellStyle name="Total 7 3" xfId="19394"/>
    <cellStyle name="Total 7 4" xfId="12088"/>
    <cellStyle name="Total 7 5" xfId="12169"/>
    <cellStyle name="Total 7 6" xfId="19709"/>
    <cellStyle name="Total 7 7" xfId="12110"/>
    <cellStyle name="Total 8" xfId="17246"/>
    <cellStyle name="Total 9" xfId="17755"/>
    <cellStyle name="Total 9 2" xfId="11360"/>
    <cellStyle name="Total 9 3" xfId="11440"/>
    <cellStyle name="Total 9 4" xfId="20600"/>
    <cellStyle name="Total 9 5" xfId="12451"/>
    <cellStyle name="Total 9 6" xfId="19535"/>
    <cellStyle name="Total Bold" xfId="3740"/>
    <cellStyle name="Total Bold 2" xfId="3741"/>
    <cellStyle name="Total Bold 2 2" xfId="7842"/>
    <cellStyle name="Total Bold 2 2 2" xfId="17900"/>
    <cellStyle name="Total Bold 2 2 2 2" xfId="11386"/>
    <cellStyle name="Total Bold 2 2 2 3" xfId="11924"/>
    <cellStyle name="Total Bold 2 2 2 4" xfId="19253"/>
    <cellStyle name="Total Bold 2 2 2 5" xfId="13394"/>
    <cellStyle name="Total Bold 2 2 2 6" xfId="12449"/>
    <cellStyle name="Total Bold 2 3" xfId="7843"/>
    <cellStyle name="Total Bold 2 3 2" xfId="17972"/>
    <cellStyle name="Total Bold 2 3 2 2" xfId="12431"/>
    <cellStyle name="Total Bold 2 3 2 3" xfId="20441"/>
    <cellStyle name="Total Bold 2 3 2 4" xfId="19736"/>
    <cellStyle name="Total Bold 2 3 2 5" xfId="18909"/>
    <cellStyle name="Total Bold 2 3 2 6" xfId="20828"/>
    <cellStyle name="Total Bold 2 4" xfId="17758"/>
    <cellStyle name="Total Bold 2 4 2" xfId="12331"/>
    <cellStyle name="Total Bold 2 4 3" xfId="12590"/>
    <cellStyle name="Total Bold 2 4 4" xfId="12652"/>
    <cellStyle name="Total Bold 2 4 5" xfId="11637"/>
    <cellStyle name="Total Bold 2 4 6" xfId="11992"/>
    <cellStyle name="Total Bold 3" xfId="7844"/>
    <cellStyle name="Total Bold 3 2" xfId="17834"/>
    <cellStyle name="Total Bold 3 2 2" xfId="11373"/>
    <cellStyle name="Total Bold 3 2 3" xfId="18930"/>
    <cellStyle name="Total Bold 3 2 4" xfId="11706"/>
    <cellStyle name="Total Bold 3 2 5" xfId="12614"/>
    <cellStyle name="Total Bold 3 2 6" xfId="19133"/>
    <cellStyle name="Total Bold 4" xfId="7845"/>
    <cellStyle name="Total Bold 4 2" xfId="17899"/>
    <cellStyle name="Total Bold 4 2 2" xfId="12396"/>
    <cellStyle name="Total Bold 4 2 3" xfId="18970"/>
    <cellStyle name="Total Bold 4 2 4" xfId="12436"/>
    <cellStyle name="Total Bold 4 2 5" xfId="19060"/>
    <cellStyle name="Total Bold 4 2 6" xfId="19045"/>
    <cellStyle name="Total Bold 5" xfId="7846"/>
    <cellStyle name="Total Bold 5 2" xfId="17971"/>
    <cellStyle name="Total Bold 5 2 2" xfId="12430"/>
    <cellStyle name="Total Bold 5 2 3" xfId="11528"/>
    <cellStyle name="Total Bold 5 2 4" xfId="19390"/>
    <cellStyle name="Total Bold 5 2 5" xfId="13329"/>
    <cellStyle name="Total Bold 5 2 6" xfId="11000"/>
    <cellStyle name="Total Bold 6" xfId="17757"/>
    <cellStyle name="Total Bold 6 2" xfId="12728"/>
    <cellStyle name="Total Bold 6 3" xfId="19984"/>
    <cellStyle name="Total Bold 6 4" xfId="11107"/>
    <cellStyle name="Total Bold 6 5" xfId="20387"/>
    <cellStyle name="Total Bold 6 6" xfId="20114"/>
    <cellStyle name="Total_Barclays International Qrtly" xfId="24778"/>
    <cellStyle name="TotalNumbers_Avg_BS " xfId="3742"/>
    <cellStyle name="Totals" xfId="3743"/>
    <cellStyle name="TradeScheduleColHdrStyle" xfId="3744"/>
    <cellStyle name="TradeScheduleColHdrStyle 2" xfId="7847"/>
    <cellStyle name="TradeScheduleColHdrStyle 2 2" xfId="10692"/>
    <cellStyle name="TradeScheduleColHdrStyle 3" xfId="7848"/>
    <cellStyle name="TradeScheduleColHdrStyle 3 2" xfId="10690"/>
    <cellStyle name="TradeScheduleColHdrStyle 4" xfId="10702"/>
    <cellStyle name="TradeScheduleDataStyle" xfId="3745"/>
    <cellStyle name="TradeScheduleDataStyle 2" xfId="7849"/>
    <cellStyle name="TradeScheduleDataStyle 2 2" xfId="10684"/>
    <cellStyle name="TradeScheduleDataStyle 3" xfId="7850"/>
    <cellStyle name="TradeScheduleDataStyle 3 2" xfId="10706"/>
    <cellStyle name="TradeScheduleDataStyle 4" xfId="10720"/>
    <cellStyle name="TradeScheduleHdrStyle" xfId="3746"/>
    <cellStyle name="TradeScheduleHdrStyle 2" xfId="7851"/>
    <cellStyle name="TradeScheduleHdrStyle 2 2" xfId="10683"/>
    <cellStyle name="TradeScheduleHdrStyle 3" xfId="7852"/>
    <cellStyle name="TradeScheduleHdrStyle 3 2" xfId="10694"/>
    <cellStyle name="TradeScheduleHdrStyle 4" xfId="10701"/>
    <cellStyle name="TradeSchedulePercentStyle" xfId="3747"/>
    <cellStyle name="TradeSchedulePercentStyle 2" xfId="7853"/>
    <cellStyle name="TradeSchedulePercentStyle 2 2" xfId="10708"/>
    <cellStyle name="TradeSchedulePercentStyle 3" xfId="7854"/>
    <cellStyle name="TradeSchedulePercentStyle 3 2" xfId="10691"/>
    <cellStyle name="TradeSchedulePercentStyle 4" xfId="10719"/>
    <cellStyle name="TranIDStyle" xfId="3748"/>
    <cellStyle name="TranIDStyle 2" xfId="3749"/>
    <cellStyle name="UI Background" xfId="3750"/>
    <cellStyle name="UI Background 2" xfId="3751"/>
    <cellStyle name="UI Background 3" xfId="9229"/>
    <cellStyle name="UIScreenText" xfId="3752"/>
    <cellStyle name="UIScreenText 2" xfId="3753"/>
    <cellStyle name="UIScreenText 3" xfId="9230"/>
    <cellStyle name="Underline" xfId="3754"/>
    <cellStyle name="Underline 2" xfId="3755"/>
    <cellStyle name="Underline 2 2" xfId="7855"/>
    <cellStyle name="Underline 2 3" xfId="7856"/>
    <cellStyle name="Underline 3" xfId="7857"/>
    <cellStyle name="Underline 4" xfId="7858"/>
    <cellStyle name="Underline 5" xfId="7859"/>
    <cellStyle name="underlineHeading_Avg_BS " xfId="3756"/>
    <cellStyle name="Unprot" xfId="3757"/>
    <cellStyle name="Unprot 2" xfId="7860"/>
    <cellStyle name="Unprot 3" xfId="7861"/>
    <cellStyle name="Unprot 4" xfId="7862"/>
    <cellStyle name="Unprot$" xfId="3758"/>
    <cellStyle name="Unprot$ 2" xfId="3759"/>
    <cellStyle name="Unprotect" xfId="3760"/>
    <cellStyle name="Unprotect 2" xfId="7863"/>
    <cellStyle name="Unprotect 3" xfId="7864"/>
    <cellStyle name="Unprotect 4" xfId="7865"/>
    <cellStyle name="Unprotected" xfId="3761"/>
    <cellStyle name="Valuta (0)_LINEA GLOBALE" xfId="3762"/>
    <cellStyle name="Valuta [0]_laroux" xfId="3763"/>
    <cellStyle name="Valuta_laroux" xfId="3764"/>
    <cellStyle name="Variables" xfId="3765"/>
    <cellStyle name="VENDOR" xfId="3766"/>
    <cellStyle name="VENDOR 2" xfId="3767"/>
    <cellStyle name="W?hrung [0]_Material Checka" xfId="3768"/>
    <cellStyle name="W?hrung_Material Checkh" xfId="3769"/>
    <cellStyle name="Währung [0]_!!!GO" xfId="3770"/>
    <cellStyle name="Währung_!!!GO" xfId="3771"/>
    <cellStyle name="Warning Text" xfId="3772"/>
    <cellStyle name="Warning Text 2" xfId="3773"/>
    <cellStyle name="Warning Text 2 2" xfId="7866"/>
    <cellStyle name="Warning Text 2 2 2" xfId="9477"/>
    <cellStyle name="Warning Text 2 2 3" xfId="10026"/>
    <cellStyle name="Warning Text 2 2 4" xfId="9360"/>
    <cellStyle name="Warning Text 2 3" xfId="9272"/>
    <cellStyle name="Warning Text 2 3 2" xfId="18001"/>
    <cellStyle name="Warning Text 3" xfId="3774"/>
    <cellStyle name="Warning Text 4" xfId="13632"/>
    <cellStyle name="Warning Text 4 2" xfId="17247"/>
    <cellStyle name="Warning Text 5" xfId="17248"/>
    <cellStyle name="Warning Text 6" xfId="24882"/>
    <cellStyle name="Warning Text_Barclays International Qrtly" xfId="24779"/>
    <cellStyle name="Wrap" xfId="3775"/>
    <cellStyle name="Wrap 2" xfId="7867"/>
    <cellStyle name="Wrap 3" xfId="7868"/>
    <cellStyle name="Wrap 4" xfId="7869"/>
    <cellStyle name="Wךhrung [0]_Material Checka" xfId="3776"/>
    <cellStyle name="Wךhrung_Material Checkh" xfId="3777"/>
    <cellStyle name="xstyle" xfId="3778"/>
    <cellStyle name="xstyle 2" xfId="3779"/>
    <cellStyle name="xstyle 2 2" xfId="7870"/>
    <cellStyle name="xstyle 2 3" xfId="7871"/>
    <cellStyle name="xstyle 3" xfId="7872"/>
    <cellStyle name="xstyle 4" xfId="7873"/>
    <cellStyle name="xstyle 5" xfId="7874"/>
    <cellStyle name="YAxisData" xfId="3780"/>
    <cellStyle name="YAxisData 2" xfId="3781"/>
    <cellStyle name="Year" xfId="3782"/>
    <cellStyle name="yyyy" xfId="3783"/>
    <cellStyle name="yyyy 2" xfId="7875"/>
    <cellStyle name="yyyy 3" xfId="7876"/>
    <cellStyle name="yyyy 4" xfId="7877"/>
    <cellStyle name="Zeros" xfId="3784"/>
    <cellStyle name="Zeros 2" xfId="3785"/>
    <cellStyle name="ﾄﾞｸｶ [0]_ｰ豼ｵﾃﾟﾁ " xfId="3792"/>
    <cellStyle name="ﾄﾞｸｶ_ｰ豼ｵﾃﾟﾁ " xfId="3793"/>
    <cellStyle name="ﾅ・ｭ [0]_ｰ豼ｵﾃﾟﾁ " xfId="3794"/>
    <cellStyle name="ﾅ・ｭ_ｰ豼ｵﾃﾟﾁ " xfId="3795"/>
    <cellStyle name="น้บะภฒ_95" xfId="3786"/>
    <cellStyle name="ฤธถ [0]_95" xfId="3787"/>
    <cellStyle name="ฤธถ_95" xfId="3788"/>
    <cellStyle name="ล๋ศญ [0]_95" xfId="3789"/>
    <cellStyle name="ล๋ศญ_95" xfId="3790"/>
    <cellStyle name="วฅมุ_4ฟ๙ฝวภ๛" xfId="3791"/>
    <cellStyle name="_x005f_x001d__x005f_x000a__x005f_x000c_'_x005f_x000a_ﾟV_x005f_x0001__x005f_x0012_ﾒ9_x005f_x0007__x005f_x0001__x005f_x0001_" xfId="3850"/>
    <cellStyle name="_x005f_x001d__x005f_x000a__x005f_x000c_'_x005f_x000d_ﾟV_x005f_x0001__x005f_x0012_ﾒ9_x005f_x0007__x005f_x0001__x005f_x0001_" xfId="3851"/>
    <cellStyle name="_x005f_x001d__x005f_x000a__x005f_x000c_'_x005f_x000d_ﾟV_x005f_x0001__x005f_x0012_ﾒ9_x005f_x0007__x005f_x0001__x005f_x0001_ 2" xfId="3852"/>
    <cellStyle name="_x001d__x000a__x000c_'_x000a_ﾟV_x0001__x0012_ﾒ9_x0007__x0001__x0001_" xfId="3803"/>
    <cellStyle name="_x001d__x000a__x000c_'_x000d_ﾟV_x0001__x0012_ﾒ9_x0007__x0001__x0001_" xfId="3804"/>
    <cellStyle name="_x001d__x000a__x000c_'_x000d_ﾟV_x0001__x0012_ﾒ9_x0007__x0001__x0001_ 2" xfId="3805"/>
    <cellStyle name="_x001d__x000a__x000c_'_x000d_ﾟV_x0001__x0012_ﾒ9_x0007__x0001__x0001_ 3" xfId="9231"/>
    <cellStyle name="콤마 [0]_BS양식" xfId="3796"/>
    <cellStyle name="표준_BS양식" xfId="3797"/>
    <cellStyle name="千位分隔_BILL0001" xfId="3798"/>
    <cellStyle name="千分位_Clearing Report-200708" xfId="3799"/>
    <cellStyle name="桁区切り [0.00]_BW Final_C" xfId="3800"/>
    <cellStyle name="桁区切り_Mid-Term Sales" xfId="3801"/>
    <cellStyle name="標準_000623長期売上" xfId="3802"/>
  </cellStyles>
  <dxfs count="335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5" tint="0.39994506668294322"/>
      </font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EAEAEA"/>
      <color rgb="FFCCECFF"/>
      <color rgb="FF99CCFF"/>
      <color rgb="FF66CCFF"/>
      <color rgb="FF969696"/>
      <color rgb="FFCCFF99"/>
      <color rgb="FFDDDDDD"/>
      <color rgb="FF777777"/>
      <color rgb="FFC0C0C0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.barclayscorp.com\DFS-EMEA\bbp\3_Mgmt%20Rpt\2013\Monthly%20Reporting\12_Dec\Master%20Data\Trends%20and%20Key%20Messages%20PP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/GLOBAL/FINANCE/GPR_R&amp;A/3_Mgmt%20Rpt/2018/Regulatory%20Reporting/FY%202018/Check%20Files/Excel%20Check%20File%20FY18_RA%20-%20Late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Contents"/>
      <sheetName val="Lists"/>
      <sheetName val="One offs"/>
      <sheetName val="Drivers"/>
      <sheetName val="Validations"/>
      <sheetName val="Deck --&gt;"/>
      <sheetName val="Commitments"/>
      <sheetName val="SumFin Transform update"/>
      <sheetName val="Qtrs Clusters (ex BL) inc"/>
      <sheetName val="Quarters"/>
      <sheetName val="Qtrs Clusters"/>
      <sheetName val="Business messages"/>
      <sheetName val="Business messages Q4 v Q3"/>
      <sheetName val="Business messages Q413 v Q412"/>
      <sheetName val="Business messages Underlying"/>
      <sheetName val="Und one-offs (Clusters)"/>
      <sheetName val="Quarterly Trends"/>
      <sheetName val="Q - Barclays"/>
      <sheetName val="Barclays"/>
      <sheetName val="UK RBB"/>
      <sheetName val="Europe RBB"/>
      <sheetName val="Africa RBB"/>
      <sheetName val="Bcard"/>
      <sheetName val="RBB"/>
      <sheetName val="Inv Bank"/>
      <sheetName val="Corporate"/>
      <sheetName val="Wealth &amp; IM"/>
      <sheetName val="Head Office"/>
      <sheetName val="Q - Group (FY)"/>
      <sheetName val="Q - UK"/>
      <sheetName val="Q - Africa RBB"/>
      <sheetName val="Q - Europe"/>
      <sheetName val="Q - Bcard"/>
      <sheetName val="Q - IB"/>
      <sheetName val="Q - Corporate"/>
      <sheetName val="Q - Wealth"/>
      <sheetName val="Q - HO"/>
      <sheetName val="Bridges"/>
      <sheetName val="FY13 vs PY (ex one offs)"/>
      <sheetName val="FY13 vs PY Bridge"/>
      <sheetName val="Q413 vs Q313 (ex one offs)"/>
      <sheetName val="Q413 vs Q313 Bridge"/>
      <sheetName val="Q413 vs Q412 (ex one offs)"/>
      <sheetName val="Q413 vs Q412 Bridge"/>
      <sheetName val="HO Income Walkthrough"/>
      <sheetName val="Head Office Bridge"/>
      <sheetName val="IB Income Walkthrough"/>
      <sheetName val="IB Bridge"/>
      <sheetName val="DIS_14 Pivot"/>
      <sheetName val="Outlook vs Prior Week (ExCo)"/>
      <sheetName val="Outlook vs Prior Week (3.10.13)"/>
      <sheetName val="SumFin 3"/>
    </sheetNames>
    <sheetDataSet>
      <sheetData sheetId="0"/>
      <sheetData sheetId="1"/>
      <sheetData sheetId="2">
        <row r="3">
          <cell r="B3" t="str">
            <v>Total income net of insurance claims</v>
          </cell>
          <cell r="F3" t="str">
            <v>UK RBB</v>
          </cell>
          <cell r="K3" t="str">
            <v>PSTADJPB</v>
          </cell>
          <cell r="O3" t="str">
            <v>Total Segment</v>
          </cell>
          <cell r="S3" t="str">
            <v>Product Total</v>
          </cell>
        </row>
        <row r="4">
          <cell r="B4" t="str">
            <v>Impairment Charges and other credit prov</v>
          </cell>
          <cell r="F4" t="str">
            <v>Europe RBB</v>
          </cell>
          <cell r="K4" t="str">
            <v>Underlying1</v>
          </cell>
          <cell r="O4" t="str">
            <v>Retail Segment</v>
          </cell>
          <cell r="S4" t="str">
            <v>ONEOFF1</v>
          </cell>
        </row>
        <row r="5">
          <cell r="B5" t="str">
            <v>Operating Expenses</v>
          </cell>
          <cell r="F5" t="str">
            <v>Africa RBB</v>
          </cell>
          <cell r="K5" t="str">
            <v>Underlying2</v>
          </cell>
          <cell r="O5" t="str">
            <v>Retail - Core</v>
          </cell>
          <cell r="S5" t="str">
            <v>ONEOFF2</v>
          </cell>
        </row>
        <row r="6">
          <cell r="B6" t="str">
            <v>JVs and Gain on Acquisition</v>
          </cell>
          <cell r="F6" t="str">
            <v>Retail Banking</v>
          </cell>
          <cell r="K6" t="str">
            <v>Underlying3</v>
          </cell>
          <cell r="O6" t="str">
            <v>Retail - Affluent</v>
          </cell>
          <cell r="S6" t="str">
            <v>ONEOFF3</v>
          </cell>
        </row>
        <row r="7">
          <cell r="B7" t="str">
            <v>Profit Before Tax</v>
          </cell>
          <cell r="F7" t="str">
            <v>Barclaycard</v>
          </cell>
          <cell r="K7" t="str">
            <v>Underlying4</v>
          </cell>
          <cell r="O7" t="str">
            <v>Retail - Local Business</v>
          </cell>
          <cell r="S7" t="str">
            <v>ONEOFF4</v>
          </cell>
        </row>
        <row r="8">
          <cell r="B8" t="str">
            <v>Total Taxation</v>
          </cell>
          <cell r="F8" t="str">
            <v>IB</v>
          </cell>
          <cell r="K8" t="str">
            <v>Underlying5</v>
          </cell>
          <cell r="O8" t="str">
            <v>Commercial Segment</v>
          </cell>
          <cell r="S8" t="str">
            <v>ONEOFF5</v>
          </cell>
        </row>
        <row r="9">
          <cell r="B9" t="str">
            <v>Gain and loss on Discontinued Ops</v>
          </cell>
          <cell r="F9" t="str">
            <v>Corporate</v>
          </cell>
          <cell r="K9">
            <v>0</v>
          </cell>
          <cell r="O9" t="str">
            <v>Treasury Segment</v>
          </cell>
          <cell r="S9" t="str">
            <v>PROD_OneOffs</v>
          </cell>
        </row>
        <row r="10">
          <cell r="B10" t="str">
            <v>Profit After Tax incl Discontinued Ops</v>
          </cell>
          <cell r="F10" t="str">
            <v>Wealth</v>
          </cell>
          <cell r="K10" t="str">
            <v>OTH_16</v>
          </cell>
          <cell r="O10" t="str">
            <v>Other Segments</v>
          </cell>
          <cell r="S10" t="str">
            <v>PROD_OneOffs</v>
          </cell>
        </row>
        <row r="11">
          <cell r="B11" t="str">
            <v>Profit After Tax Continuing Ops</v>
          </cell>
          <cell r="F11" t="str">
            <v>Group excl Head Office Calculated</v>
          </cell>
          <cell r="K11" t="str">
            <v>ACQ_20</v>
          </cell>
          <cell r="O11" t="str">
            <v>S_Actual_Rec</v>
          </cell>
          <cell r="S11" t="str">
            <v>Product Excl. Mortgages</v>
          </cell>
        </row>
        <row r="12">
          <cell r="B12" t="str">
            <v>Total Minority Interest</v>
          </cell>
          <cell r="F12" t="str">
            <v>Head Office</v>
          </cell>
          <cell r="K12" t="str">
            <v>OTH_30</v>
          </cell>
          <cell r="O12" t="str">
            <v>Segment NA</v>
          </cell>
          <cell r="S12" t="str">
            <v>Dynamic Products</v>
          </cell>
        </row>
        <row r="13">
          <cell r="B13" t="str">
            <v>Attributable Profit</v>
          </cell>
          <cell r="F13" t="str">
            <v>Barclays Group</v>
          </cell>
          <cell r="K13" t="str">
            <v>REG_02</v>
          </cell>
          <cell r="O13" t="str">
            <v>S_Imp_Rec</v>
          </cell>
          <cell r="S13" t="str">
            <v>Less Total GUTS</v>
          </cell>
        </row>
        <row r="14">
          <cell r="B14" t="str">
            <v>Backout notional interest</v>
          </cell>
          <cell r="F14">
            <v>0</v>
          </cell>
          <cell r="K14" t="str">
            <v>ACQ_01</v>
          </cell>
          <cell r="O14" t="str">
            <v>Alternate Segment</v>
          </cell>
          <cell r="S14" t="str">
            <v>Total GUTS</v>
          </cell>
        </row>
        <row r="15">
          <cell r="B15" t="str">
            <v>Economic Capital Charge</v>
          </cell>
          <cell r="F15" t="str">
            <v>UK RBB</v>
          </cell>
          <cell r="K15" t="str">
            <v>ACQ_16</v>
          </cell>
          <cell r="O15" t="str">
            <v>Corporate Segment</v>
          </cell>
          <cell r="S15" t="str">
            <v>BarCap GUTS</v>
          </cell>
        </row>
        <row r="16">
          <cell r="B16" t="str">
            <v>Economic profit group adjustment</v>
          </cell>
          <cell r="F16" t="str">
            <v>UKRB Current Accounts</v>
          </cell>
          <cell r="K16" t="str">
            <v>OTH_25</v>
          </cell>
          <cell r="O16">
            <v>0</v>
          </cell>
          <cell r="S16" t="str">
            <v>Absa Cap GUTS</v>
          </cell>
        </row>
        <row r="17">
          <cell r="B17" t="str">
            <v>Economic Profit</v>
          </cell>
          <cell r="F17" t="str">
            <v>UKRB Barclays Business</v>
          </cell>
          <cell r="K17" t="str">
            <v>OTH_18</v>
          </cell>
        </row>
        <row r="18">
          <cell r="B18" t="str">
            <v>Total Income</v>
          </cell>
          <cell r="F18" t="str">
            <v>UKRB Medium Business</v>
          </cell>
          <cell r="K18">
            <v>0</v>
          </cell>
          <cell r="O18">
            <v>0</v>
          </cell>
          <cell r="S18" t="str">
            <v>Product Total</v>
          </cell>
        </row>
        <row r="19">
          <cell r="B19" t="str">
            <v>Net interest income</v>
          </cell>
          <cell r="F19" t="str">
            <v>UKRB Local Business</v>
          </cell>
          <cell r="K19" t="str">
            <v>ONEOFFCT</v>
          </cell>
          <cell r="O19">
            <v>0</v>
          </cell>
          <cell r="S19" t="str">
            <v>Overdrafts</v>
          </cell>
        </row>
        <row r="20">
          <cell r="B20" t="str">
            <v>Notional Interest</v>
          </cell>
          <cell r="F20" t="str">
            <v>UKRB Mortgages</v>
          </cell>
          <cell r="K20" t="str">
            <v>REG_01</v>
          </cell>
          <cell r="O20">
            <v>0</v>
          </cell>
          <cell r="S20" t="str">
            <v>Revolving</v>
          </cell>
        </row>
        <row r="21">
          <cell r="B21" t="str">
            <v>Net fees and commissions</v>
          </cell>
          <cell r="F21" t="str">
            <v>UKRB Consumer Loans</v>
          </cell>
          <cell r="K21" t="str">
            <v>REG_02</v>
          </cell>
          <cell r="O21">
            <v>0</v>
          </cell>
          <cell r="S21" t="str">
            <v>Unsecured Lending</v>
          </cell>
        </row>
        <row r="22">
          <cell r="B22" t="str">
            <v>Net trading income</v>
          </cell>
          <cell r="F22" t="str">
            <v>UKRB Savings, Investment, Insurance</v>
          </cell>
          <cell r="K22" t="str">
            <v>ACQ_01</v>
          </cell>
          <cell r="O22">
            <v>0</v>
          </cell>
          <cell r="S22" t="str">
            <v>Secured Lending</v>
          </cell>
        </row>
        <row r="23">
          <cell r="B23" t="str">
            <v>Investment income</v>
          </cell>
          <cell r="F23" t="str">
            <v>UKRB Savings</v>
          </cell>
          <cell r="K23" t="str">
            <v>ACQ_02</v>
          </cell>
          <cell r="O23">
            <v>0</v>
          </cell>
          <cell r="S23" t="str">
            <v>Other Lending</v>
          </cell>
        </row>
        <row r="24">
          <cell r="B24" t="str">
            <v>Net premiums from insurance contracts</v>
          </cell>
          <cell r="F24" t="str">
            <v>UKRB Investments</v>
          </cell>
          <cell r="K24" t="str">
            <v>ACQ_03</v>
          </cell>
          <cell r="O24">
            <v>0</v>
          </cell>
          <cell r="S24" t="str">
            <v>Auto Loans</v>
          </cell>
        </row>
        <row r="25">
          <cell r="B25" t="str">
            <v>Gross Writedowns - BarCap only (Do not use)</v>
          </cell>
          <cell r="F25" t="str">
            <v>UKRB Insurance</v>
          </cell>
          <cell r="K25" t="str">
            <v>ACQ_04</v>
          </cell>
          <cell r="O25">
            <v>0</v>
          </cell>
          <cell r="S25" t="str">
            <v>Other Lending Products</v>
          </cell>
        </row>
        <row r="26">
          <cell r="B26" t="str">
            <v>Own Credit - BarCap only (Do not use)</v>
          </cell>
          <cell r="F26" t="str">
            <v>UKRB General Insurance</v>
          </cell>
          <cell r="K26" t="str">
            <v>ACQ_05</v>
          </cell>
          <cell r="O26">
            <v>0</v>
          </cell>
          <cell r="S26" t="str">
            <v>Product Structured/Specialist Finance</v>
          </cell>
        </row>
        <row r="27">
          <cell r="B27" t="str">
            <v>Other income</v>
          </cell>
          <cell r="F27" t="str">
            <v>UKRB PPI</v>
          </cell>
          <cell r="K27" t="str">
            <v>ACQ_06</v>
          </cell>
          <cell r="O27">
            <v>0</v>
          </cell>
          <cell r="S27" t="str">
            <v>Term Lending</v>
          </cell>
        </row>
        <row r="28">
          <cell r="B28" t="str">
            <v>Net claims and benefits paid</v>
          </cell>
          <cell r="F28" t="str">
            <v>UKRB Barclays Insurance Dublin</v>
          </cell>
          <cell r="K28" t="str">
            <v>ACQ_07</v>
          </cell>
          <cell r="O28">
            <v>0</v>
          </cell>
          <cell r="S28" t="str">
            <v>Corporate Investment</v>
          </cell>
        </row>
        <row r="29">
          <cell r="B29" t="str">
            <v>Impairment Charges and other credit prov</v>
          </cell>
          <cell r="F29" t="str">
            <v>UKRB SII Unspecified</v>
          </cell>
          <cell r="K29" t="str">
            <v>ACQ_08</v>
          </cell>
          <cell r="O29">
            <v>0</v>
          </cell>
          <cell r="S29" t="str">
            <v>Offset Account (Debit)</v>
          </cell>
        </row>
        <row r="30">
          <cell r="B30" t="str">
            <v>AEC</v>
          </cell>
          <cell r="F30" t="str">
            <v>UKRB Other</v>
          </cell>
          <cell r="K30" t="str">
            <v>ACQ_09</v>
          </cell>
          <cell r="O30">
            <v>0</v>
          </cell>
          <cell r="S30" t="str">
            <v>Specialist Lending</v>
          </cell>
        </row>
        <row r="31">
          <cell r="B31" t="str">
            <v>Group Economic Profit</v>
          </cell>
          <cell r="F31" t="str">
            <v>UKRB ING</v>
          </cell>
          <cell r="K31" t="str">
            <v>ACQ_10</v>
          </cell>
          <cell r="O31">
            <v>0</v>
          </cell>
          <cell r="S31" t="str">
            <v>Mortgages</v>
          </cell>
        </row>
        <row r="32">
          <cell r="B32" t="str">
            <v>Customer NII Asset</v>
          </cell>
          <cell r="F32" t="str">
            <v>UKRB Direct Channels</v>
          </cell>
          <cell r="K32" t="str">
            <v>ACQ_11</v>
          </cell>
          <cell r="S32" t="str">
            <v>Mortgage Lending</v>
          </cell>
        </row>
        <row r="33">
          <cell r="B33" t="str">
            <v>Customer NII Liability</v>
          </cell>
          <cell r="F33" t="str">
            <v>UKRB Premier Costs</v>
          </cell>
          <cell r="K33" t="str">
            <v>ACQ_12</v>
          </cell>
          <cell r="S33" t="str">
            <v>Lending Products</v>
          </cell>
        </row>
        <row r="34">
          <cell r="B34" t="str">
            <v>Net Interest Income YTD</v>
          </cell>
          <cell r="F34" t="str">
            <v>UKRB Retail Operations</v>
          </cell>
          <cell r="K34" t="str">
            <v>ACQ_13</v>
          </cell>
          <cell r="S34" t="str">
            <v>Card Issuing</v>
          </cell>
        </row>
        <row r="35">
          <cell r="B35" t="str">
            <v>Customer NII Asset YTD</v>
          </cell>
          <cell r="F35" t="str">
            <v>UKRB Retail Centre</v>
          </cell>
          <cell r="K35" t="str">
            <v>ACQ_14</v>
          </cell>
          <cell r="S35" t="str">
            <v>Other Card-related Products</v>
          </cell>
        </row>
        <row r="36">
          <cell r="B36" t="str">
            <v>Customer NII Liability YTD</v>
          </cell>
          <cell r="F36" t="str">
            <v>UKRB Standard Life Bank</v>
          </cell>
          <cell r="K36" t="str">
            <v>ACQ_15</v>
          </cell>
          <cell r="S36" t="str">
            <v>Merchant Acquiring</v>
          </cell>
        </row>
        <row r="37">
          <cell r="B37" t="str">
            <v>NGE (Archive)</v>
          </cell>
          <cell r="F37" t="str">
            <v>UKRB Unspecified</v>
          </cell>
          <cell r="K37" t="str">
            <v>ACQ_16</v>
          </cell>
          <cell r="S37" t="str">
            <v>Cards</v>
          </cell>
        </row>
        <row r="38">
          <cell r="B38" t="str">
            <v>ROE (Archive)</v>
          </cell>
          <cell r="F38" t="str">
            <v>Africa</v>
          </cell>
          <cell r="K38" t="str">
            <v>ACQ_17</v>
          </cell>
          <cell r="S38" t="str">
            <v>Trade</v>
          </cell>
        </row>
        <row r="39">
          <cell r="B39" t="str">
            <v>ROTE (Archive)</v>
          </cell>
          <cell r="F39" t="str">
            <v>BA Retail</v>
          </cell>
          <cell r="K39" t="str">
            <v>ACQ_18</v>
          </cell>
          <cell r="S39" t="str">
            <v>Trading Products</v>
          </cell>
        </row>
        <row r="40">
          <cell r="B40" t="str">
            <v>RORC (Archive)</v>
          </cell>
          <cell r="F40" t="str">
            <v>BA Retail Egypt</v>
          </cell>
          <cell r="K40" t="str">
            <v>ACQ_19</v>
          </cell>
          <cell r="S40" t="str">
            <v>Derivatives</v>
          </cell>
        </row>
        <row r="41">
          <cell r="B41" t="str">
            <v>RORWAs (Archive)</v>
          </cell>
          <cell r="F41" t="str">
            <v>BA Retail Kenya</v>
          </cell>
          <cell r="K41" t="str">
            <v>ACQ_20</v>
          </cell>
          <cell r="S41" t="str">
            <v>Other Treasury Products</v>
          </cell>
        </row>
        <row r="42">
          <cell r="B42" t="str">
            <v>ROEC incl GW (Archive)</v>
          </cell>
          <cell r="F42" t="str">
            <v>BA Retail Mauritius</v>
          </cell>
          <cell r="K42" t="str">
            <v>DIS_01</v>
          </cell>
          <cell r="S42" t="str">
            <v>Treasury Sales</v>
          </cell>
        </row>
        <row r="43">
          <cell r="B43" t="str">
            <v>Income RORWAs (Archive)</v>
          </cell>
          <cell r="F43" t="str">
            <v>BA Retail Ghana</v>
          </cell>
          <cell r="K43" t="str">
            <v>DIS_02</v>
          </cell>
          <cell r="S43" t="str">
            <v>GBID Asset Product</v>
          </cell>
        </row>
        <row r="44">
          <cell r="B44" t="str">
            <v>Total Assets</v>
          </cell>
          <cell r="F44" t="str">
            <v>BA Retail Zambia</v>
          </cell>
          <cell r="K44" t="str">
            <v>DIS_03</v>
          </cell>
          <cell r="S44" t="str">
            <v>Current Accounts in Credit</v>
          </cell>
        </row>
        <row r="45">
          <cell r="B45" t="str">
            <v>Total External Assets</v>
          </cell>
          <cell r="F45" t="str">
            <v>BA Retail Botswana</v>
          </cell>
          <cell r="K45" t="str">
            <v>DIS_04</v>
          </cell>
          <cell r="S45" t="str">
            <v>Savings/Deposits</v>
          </cell>
        </row>
        <row r="46">
          <cell r="B46" t="str">
            <v>Cash and balances at Central Banks</v>
          </cell>
          <cell r="F46" t="str">
            <v>BA Retail Uganda</v>
          </cell>
          <cell r="K46" t="str">
            <v>DIS_05</v>
          </cell>
          <cell r="S46" t="str">
            <v>Commercial Transactions</v>
          </cell>
        </row>
        <row r="47">
          <cell r="B47" t="str">
            <v>Items in course of collection from banks</v>
          </cell>
          <cell r="F47" t="str">
            <v>BA Retail Tanzania</v>
          </cell>
          <cell r="K47" t="str">
            <v>DIS_06</v>
          </cell>
          <cell r="S47" t="str">
            <v>Current Accs &amp; Deposits</v>
          </cell>
        </row>
        <row r="48">
          <cell r="B48" t="str">
            <v>Trading portfolio assets</v>
          </cell>
          <cell r="F48" t="str">
            <v>BA Retail Seychelles</v>
          </cell>
          <cell r="K48" t="str">
            <v>DIS_07</v>
          </cell>
          <cell r="S48" t="str">
            <v>GBID Liability Product</v>
          </cell>
        </row>
        <row r="49">
          <cell r="B49" t="str">
            <v>Financial Assets designated at FV</v>
          </cell>
          <cell r="F49" t="str">
            <v>BA Retail Zimbabwe</v>
          </cell>
          <cell r="K49" t="str">
            <v>DIS_08</v>
          </cell>
          <cell r="S49" t="str">
            <v>Ventures</v>
          </cell>
        </row>
        <row r="50">
          <cell r="B50" t="str">
            <v>Derivative financial instruments Assets</v>
          </cell>
          <cell r="F50" t="str">
            <v>BA Retail Mozambique (Absa 3)</v>
          </cell>
          <cell r="K50" t="str">
            <v>DIS_09</v>
          </cell>
          <cell r="S50" t="str">
            <v>Sales Finance</v>
          </cell>
        </row>
        <row r="51">
          <cell r="B51" t="str">
            <v>Loans and advances to banks.</v>
          </cell>
          <cell r="F51" t="str">
            <v>BA Retail Namibia (Absa 3)</v>
          </cell>
          <cell r="K51" t="str">
            <v>DIS_10</v>
          </cell>
          <cell r="S51" t="str">
            <v>ETAs</v>
          </cell>
        </row>
        <row r="52">
          <cell r="B52" t="str">
            <v>Loans and advances to customers</v>
          </cell>
          <cell r="F52" t="str">
            <v>BA Retail Tanzania (Absa 3)</v>
          </cell>
          <cell r="K52" t="str">
            <v>DIS_11</v>
          </cell>
          <cell r="S52" t="str">
            <v>Derivatives.</v>
          </cell>
        </row>
        <row r="53">
          <cell r="B53" t="str">
            <v>Available For Sale financial investments</v>
          </cell>
          <cell r="F53" t="str">
            <v>BA Retail Unspecified</v>
          </cell>
          <cell r="K53" t="str">
            <v>DIS_12</v>
          </cell>
          <cell r="S53" t="str">
            <v>Funding</v>
          </cell>
        </row>
        <row r="54">
          <cell r="B54" t="str">
            <v>Rev Repos and Cash Coll on Secs Borrowed</v>
          </cell>
          <cell r="F54" t="str">
            <v>BA Commercial</v>
          </cell>
          <cell r="K54" t="str">
            <v>DIS_13</v>
          </cell>
          <cell r="S54" t="str">
            <v>Payment Protection Insurance</v>
          </cell>
        </row>
        <row r="55">
          <cell r="B55" t="str">
            <v>Other assets</v>
          </cell>
          <cell r="F55" t="str">
            <v>BA Commercial Egypt</v>
          </cell>
          <cell r="K55" t="str">
            <v>DIS_14</v>
          </cell>
          <cell r="S55" t="str">
            <v>General Insurance</v>
          </cell>
        </row>
        <row r="56">
          <cell r="B56" t="str">
            <v>Current tax assets</v>
          </cell>
          <cell r="F56" t="str">
            <v>BA Commercial Kenya</v>
          </cell>
          <cell r="K56" t="str">
            <v>OTH_01</v>
          </cell>
          <cell r="S56" t="str">
            <v>Commercial Insurance</v>
          </cell>
        </row>
        <row r="57">
          <cell r="B57" t="str">
            <v>Investments in Associates and JVs</v>
          </cell>
          <cell r="F57" t="str">
            <v>BA Commercial Mauritius</v>
          </cell>
          <cell r="K57" t="str">
            <v>OTH_02</v>
          </cell>
          <cell r="S57" t="str">
            <v>Life Insurance</v>
          </cell>
        </row>
        <row r="58">
          <cell r="B58" t="str">
            <v>Goodwill</v>
          </cell>
          <cell r="F58" t="str">
            <v>BA Commercial Ghana</v>
          </cell>
          <cell r="K58" t="str">
            <v>OTH_03</v>
          </cell>
          <cell r="S58" t="str">
            <v>Insurance/Pensions</v>
          </cell>
        </row>
        <row r="59">
          <cell r="B59" t="str">
            <v>Intangible assets</v>
          </cell>
          <cell r="F59" t="str">
            <v>BA Commercial Zambia</v>
          </cell>
          <cell r="K59" t="str">
            <v>OTH_04</v>
          </cell>
          <cell r="S59" t="str">
            <v>Insurance</v>
          </cell>
        </row>
        <row r="60">
          <cell r="B60" t="str">
            <v>Property Plant and Equipment</v>
          </cell>
          <cell r="F60" t="str">
            <v>BA Commercial Botswana</v>
          </cell>
          <cell r="K60" t="str">
            <v>OTH_05</v>
          </cell>
          <cell r="S60" t="str">
            <v>Insurance Products</v>
          </cell>
        </row>
        <row r="61">
          <cell r="B61" t="str">
            <v>Non Current Assets held for sale</v>
          </cell>
          <cell r="F61" t="str">
            <v>BA Commercial Uganda</v>
          </cell>
          <cell r="K61" t="str">
            <v>OTH_06</v>
          </cell>
          <cell r="S61" t="str">
            <v>Coprporate Investment</v>
          </cell>
        </row>
        <row r="62">
          <cell r="B62" t="str">
            <v>Own Shares</v>
          </cell>
          <cell r="F62" t="str">
            <v>BA Commercial Tanzania</v>
          </cell>
          <cell r="K62" t="str">
            <v>OTH_07</v>
          </cell>
          <cell r="S62" t="str">
            <v>Discretionary Mandates/Advisory</v>
          </cell>
        </row>
        <row r="63">
          <cell r="B63" t="str">
            <v>Deferred tax assets</v>
          </cell>
          <cell r="F63" t="str">
            <v>BA Commercial Seychelles</v>
          </cell>
          <cell r="K63" t="str">
            <v>OTH_08</v>
          </cell>
          <cell r="S63" t="str">
            <v>Mutual Funds</v>
          </cell>
        </row>
        <row r="64">
          <cell r="B64" t="str">
            <v>Fair Value Hedged Assets</v>
          </cell>
          <cell r="F64" t="str">
            <v>BA Commercial Zimbabwe</v>
          </cell>
          <cell r="K64" t="str">
            <v>OTH_09</v>
          </cell>
          <cell r="S64" t="str">
            <v>Structured Bonds/Notes</v>
          </cell>
        </row>
        <row r="65">
          <cell r="B65" t="str">
            <v>Retirement Benefit Schemes</v>
          </cell>
          <cell r="F65" t="str">
            <v>BA Commercial Mozambique (Absa 3)</v>
          </cell>
          <cell r="K65" t="str">
            <v>OTH_10</v>
          </cell>
          <cell r="S65" t="str">
            <v>Brokerage Accounts</v>
          </cell>
        </row>
        <row r="66">
          <cell r="B66" t="str">
            <v>Total Internal Assets</v>
          </cell>
          <cell r="F66" t="str">
            <v>BA Commercial Namibia (Absa 3)</v>
          </cell>
          <cell r="K66" t="str">
            <v>OTH_11</v>
          </cell>
          <cell r="S66" t="str">
            <v>Other Investment products</v>
          </cell>
        </row>
        <row r="67">
          <cell r="B67" t="str">
            <v>Total Liabilities</v>
          </cell>
          <cell r="F67" t="str">
            <v>BA Commercial Tanzania (Absa 3)</v>
          </cell>
          <cell r="K67" t="str">
            <v>OTH_12</v>
          </cell>
          <cell r="S67" t="str">
            <v>Investments</v>
          </cell>
        </row>
        <row r="68">
          <cell r="B68" t="str">
            <v>Total External Liabilities</v>
          </cell>
          <cell r="F68" t="str">
            <v>BA Commercial Unspecified</v>
          </cell>
          <cell r="K68" t="str">
            <v>OTH_13</v>
          </cell>
          <cell r="S68" t="str">
            <v>Dealt Deals</v>
          </cell>
        </row>
        <row r="69">
          <cell r="B69" t="str">
            <v>Deposits from banks</v>
          </cell>
          <cell r="F69" t="str">
            <v>BA Sales &amp; Trading</v>
          </cell>
          <cell r="K69" t="str">
            <v>OTH_14</v>
          </cell>
          <cell r="S69" t="str">
            <v>Branch Bookings</v>
          </cell>
        </row>
        <row r="70">
          <cell r="B70" t="str">
            <v>Items in course of Colln due to Banks</v>
          </cell>
          <cell r="F70" t="str">
            <v>BA Sales &amp; Trading Egypt</v>
          </cell>
          <cell r="K70" t="str">
            <v>OTH_15</v>
          </cell>
          <cell r="S70" t="str">
            <v>FX Derivatives</v>
          </cell>
        </row>
        <row r="71">
          <cell r="B71" t="str">
            <v>Customer accounts</v>
          </cell>
          <cell r="F71" t="str">
            <v>BA Sales &amp; Trading Kenya</v>
          </cell>
          <cell r="K71" t="str">
            <v>OTH_16</v>
          </cell>
          <cell r="S71" t="str">
            <v>Foreign Exchange FX</v>
          </cell>
        </row>
        <row r="72">
          <cell r="B72" t="str">
            <v>Trading portfolio liabilities</v>
          </cell>
          <cell r="F72" t="str">
            <v>BA Sales &amp; Trading Mauritius</v>
          </cell>
          <cell r="K72" t="str">
            <v>OTH_17</v>
          </cell>
          <cell r="S72" t="str">
            <v>Trusts &amp; Related Products</v>
          </cell>
        </row>
        <row r="73">
          <cell r="B73" t="str">
            <v>Financial liabilities designated at FV.</v>
          </cell>
          <cell r="F73" t="str">
            <v>BA Sales &amp; Trading Ghana</v>
          </cell>
          <cell r="K73" t="str">
            <v>OTH_18</v>
          </cell>
          <cell r="S73" t="str">
            <v>Trusts</v>
          </cell>
        </row>
        <row r="74">
          <cell r="B74" t="str">
            <v>Derivative financial instruments Liabs</v>
          </cell>
          <cell r="F74" t="str">
            <v>BA Sales &amp; Trading Zambia</v>
          </cell>
          <cell r="K74" t="str">
            <v>OTH_19</v>
          </cell>
          <cell r="S74" t="str">
            <v>Other Product</v>
          </cell>
        </row>
        <row r="75">
          <cell r="B75" t="str">
            <v>Debt securities in issue</v>
          </cell>
          <cell r="F75" t="str">
            <v>BA Sales &amp; Trading Botswana</v>
          </cell>
          <cell r="K75" t="str">
            <v>OTH_20</v>
          </cell>
          <cell r="S75" t="str">
            <v>GBID Other</v>
          </cell>
        </row>
        <row r="76">
          <cell r="B76" t="str">
            <v>Repos and Cash Coll on Securities lent</v>
          </cell>
          <cell r="F76" t="str">
            <v>BA Sales &amp; Trading Uganda</v>
          </cell>
          <cell r="K76" t="str">
            <v>OTH_21</v>
          </cell>
          <cell r="S76" t="str">
            <v>Other Off Balance Sheet (not Trade)</v>
          </cell>
        </row>
        <row r="77">
          <cell r="B77" t="str">
            <v>Other liabilities</v>
          </cell>
          <cell r="F77" t="str">
            <v>BA Sales &amp; Trading Tanzania</v>
          </cell>
          <cell r="K77" t="str">
            <v>OTH_22</v>
          </cell>
          <cell r="S77" t="str">
            <v>Other Off Balance Sheet</v>
          </cell>
        </row>
        <row r="78">
          <cell r="B78" t="str">
            <v>Current tax liabilities</v>
          </cell>
          <cell r="F78" t="str">
            <v>BA Sales &amp; Trading Seychelles</v>
          </cell>
          <cell r="K78" t="str">
            <v>OTH_23</v>
          </cell>
          <cell r="S78" t="str">
            <v>Treasury Dealing</v>
          </cell>
        </row>
        <row r="79">
          <cell r="B79" t="str">
            <v>Ins cont liabs incl Unit linked liabs</v>
          </cell>
          <cell r="F79" t="str">
            <v>BA Sales &amp; Trading Zimbabwe</v>
          </cell>
          <cell r="K79" t="str">
            <v>OTH_24</v>
          </cell>
          <cell r="S79" t="str">
            <v>Treasury Dealing Products</v>
          </cell>
        </row>
        <row r="80">
          <cell r="B80" t="str">
            <v>LTA Fund Liabs attrib to Policy Holders</v>
          </cell>
          <cell r="F80" t="str">
            <v>BA Sales &amp; Trading Mozambique (Absa 3)</v>
          </cell>
          <cell r="K80" t="str">
            <v>OTH_25</v>
          </cell>
          <cell r="S80" t="str">
            <v>Other Sundry</v>
          </cell>
        </row>
        <row r="81">
          <cell r="B81" t="str">
            <v>Subordinated Liabilities</v>
          </cell>
          <cell r="F81" t="str">
            <v>BA Sales &amp; Trading Namibia (Absa 3)</v>
          </cell>
          <cell r="K81" t="str">
            <v>OTH_26</v>
          </cell>
          <cell r="S81" t="str">
            <v>Sundry Products</v>
          </cell>
        </row>
        <row r="82">
          <cell r="B82" t="str">
            <v>Deferred tax liabilities</v>
          </cell>
          <cell r="F82" t="str">
            <v>BA Sales &amp; Trading Tanzania (Absa 3)</v>
          </cell>
          <cell r="K82" t="str">
            <v>OTH_27</v>
          </cell>
          <cell r="S82" t="str">
            <v>GBID Other Products</v>
          </cell>
        </row>
        <row r="83">
          <cell r="B83" t="str">
            <v>Provisions</v>
          </cell>
          <cell r="F83" t="str">
            <v>BA Sales &amp; Trading Unspecified</v>
          </cell>
          <cell r="K83" t="str">
            <v>OTH_28</v>
          </cell>
          <cell r="S83" t="str">
            <v>GBID Total Product</v>
          </cell>
        </row>
        <row r="84">
          <cell r="B84" t="str">
            <v>Fair Value Hedged Liabilities</v>
          </cell>
          <cell r="F84" t="str">
            <v>BA Other</v>
          </cell>
          <cell r="K84" t="str">
            <v>OTH_29</v>
          </cell>
          <cell r="S84" t="str">
            <v>Home Loans</v>
          </cell>
        </row>
        <row r="85">
          <cell r="B85" t="str">
            <v>Retirement Benefit Liabilities</v>
          </cell>
          <cell r="F85" t="str">
            <v>BA Other Egypt</v>
          </cell>
          <cell r="K85" t="str">
            <v>OTH_30</v>
          </cell>
          <cell r="S85" t="str">
            <v>Micro Lending</v>
          </cell>
        </row>
        <row r="86">
          <cell r="B86" t="str">
            <v>Total External Liabilities</v>
          </cell>
          <cell r="F86" t="str">
            <v>BA Other Kenya</v>
          </cell>
          <cell r="K86" t="str">
            <v>OTH_31</v>
          </cell>
          <cell r="S86" t="str">
            <v>Transactional And Deposits - Retail</v>
          </cell>
        </row>
        <row r="87">
          <cell r="B87" t="str">
            <v>Total Internal Liabilities</v>
          </cell>
          <cell r="F87" t="str">
            <v>BA Other Mauritius</v>
          </cell>
          <cell r="K87" t="str">
            <v>OTH_32</v>
          </cell>
          <cell r="S87" t="str">
            <v>Transactional And Deposits - Affluent</v>
          </cell>
        </row>
        <row r="88">
          <cell r="B88" t="str">
            <v>Other Reserves</v>
          </cell>
          <cell r="F88" t="str">
            <v>BA Other Ghana</v>
          </cell>
          <cell r="K88" t="str">
            <v>OTH_33</v>
          </cell>
          <cell r="S88" t="str">
            <v>Transactional And Deposits - Africa</v>
          </cell>
        </row>
        <row r="89">
          <cell r="B89" t="str">
            <v>RWAs - Net Managed (Basel 2, 2.5 &amp; 3)</v>
          </cell>
          <cell r="F89" t="str">
            <v>BA Other Zambia</v>
          </cell>
          <cell r="K89" t="str">
            <v>OTH_34</v>
          </cell>
          <cell r="S89" t="str">
            <v>AVAF Retail</v>
          </cell>
        </row>
        <row r="90">
          <cell r="B90" t="str">
            <v>RWAs - Total Securitised Credit Risk (Basel 2, 2.5 &amp; 3)</v>
          </cell>
          <cell r="F90" t="str">
            <v>BA Other Botswana</v>
          </cell>
          <cell r="K90" t="str">
            <v>OTH_35</v>
          </cell>
          <cell r="S90" t="str">
            <v>Virgin Card</v>
          </cell>
        </row>
        <row r="91">
          <cell r="B91" t="str">
            <v>Total FTEs (excl non-operational)</v>
          </cell>
          <cell r="F91" t="str">
            <v>BA Other Uganda</v>
          </cell>
          <cell r="K91" t="str">
            <v>OTH_36</v>
          </cell>
          <cell r="S91" t="str">
            <v>Retail Other</v>
          </cell>
        </row>
        <row r="92">
          <cell r="B92" t="str">
            <v>Compensation Costs (Barcap only)</v>
          </cell>
          <cell r="F92" t="str">
            <v>BA Other Tanzania</v>
          </cell>
          <cell r="K92" t="str">
            <v>OTH_37</v>
          </cell>
          <cell r="S92" t="str">
            <v>Absa Retail Products</v>
          </cell>
        </row>
        <row r="93">
          <cell r="B93" t="str">
            <v>Credit market impairment  (BarCap only)</v>
          </cell>
          <cell r="F93" t="str">
            <v>BA Other Seychelles</v>
          </cell>
          <cell r="K93" t="str">
            <v>OTH_38</v>
          </cell>
          <cell r="S93" t="str">
            <v>Small Business</v>
          </cell>
        </row>
        <row r="94">
          <cell r="B94" t="str">
            <v>Other Capital KPIs</v>
          </cell>
          <cell r="F94" t="str">
            <v>BA Other Zimbabwe</v>
          </cell>
          <cell r="K94" t="str">
            <v>OTH_39</v>
          </cell>
          <cell r="S94" t="str">
            <v>AVAF(CAF) Commercial</v>
          </cell>
        </row>
        <row r="95">
          <cell r="B95" t="str">
            <v>Net Income</v>
          </cell>
          <cell r="F95" t="str">
            <v>BA Other Mozambique (Absa 3)</v>
          </cell>
          <cell r="K95" t="str">
            <v>OTH_40</v>
          </cell>
          <cell r="S95" t="str">
            <v>Commercial Other</v>
          </cell>
        </row>
        <row r="96">
          <cell r="B96" t="str">
            <v>CIR</v>
          </cell>
          <cell r="F96" t="str">
            <v>BA Other Namibia (Absa 3)</v>
          </cell>
          <cell r="K96" t="str">
            <v>OTH_41</v>
          </cell>
          <cell r="S96" t="str">
            <v>Absa Commercial Products</v>
          </cell>
        </row>
        <row r="97">
          <cell r="B97" t="str">
            <v>CNIR</v>
          </cell>
          <cell r="F97" t="str">
            <v>BA Other Tanzania (Absa 3)</v>
          </cell>
          <cell r="K97" t="str">
            <v>OTH_42</v>
          </cell>
          <cell r="S97" t="str">
            <v>Absa Bancassurance</v>
          </cell>
        </row>
        <row r="98">
          <cell r="B98" t="str">
            <v>CIR (Excl OC)</v>
          </cell>
          <cell r="F98" t="str">
            <v>BA Other Unspecified</v>
          </cell>
          <cell r="K98" t="str">
            <v>OTH_43</v>
          </cell>
          <cell r="S98" t="str">
            <v>Absa Other Products</v>
          </cell>
        </row>
        <row r="99">
          <cell r="B99" t="str">
            <v>CNIR (Excl OC)</v>
          </cell>
          <cell r="F99" t="str">
            <v>BA Other (Treasury)</v>
          </cell>
          <cell r="K99" t="str">
            <v>OTH_44</v>
          </cell>
          <cell r="S99" t="str">
            <v>Absa Product Not Analysed</v>
          </cell>
        </row>
        <row r="100">
          <cell r="B100" t="str">
            <v>Funding Gap - Customer Balances</v>
          </cell>
          <cell r="F100" t="str">
            <v>BA Centre</v>
          </cell>
          <cell r="K100" t="str">
            <v>OTH_45</v>
          </cell>
          <cell r="S100" t="str">
            <v>Total Absa Product</v>
          </cell>
        </row>
        <row r="101">
          <cell r="B101" t="str">
            <v>Funding Gap - Total External Balances</v>
          </cell>
          <cell r="F101" t="str">
            <v>BA Center</v>
          </cell>
          <cell r="K101">
            <v>0</v>
          </cell>
          <cell r="S101" t="str">
            <v>Rates Portfolio</v>
          </cell>
        </row>
        <row r="102">
          <cell r="B102" t="str">
            <v>Customer asset securitisations</v>
          </cell>
          <cell r="F102" t="str">
            <v>Closed BA Cntr</v>
          </cell>
          <cell r="K102" t="str">
            <v>PSTADJPB</v>
          </cell>
          <cell r="S102" t="str">
            <v>FI Credit &amp; Syndicate</v>
          </cell>
        </row>
        <row r="103">
          <cell r="B103" t="str">
            <v>Funding Gap - Customer Balances excl Securitisations</v>
          </cell>
          <cell r="F103" t="str">
            <v>BA Unspecified</v>
          </cell>
          <cell r="K103" t="str">
            <v>Published</v>
          </cell>
          <cell r="S103" t="str">
            <v>FI Securitised Products</v>
          </cell>
        </row>
        <row r="104">
          <cell r="B104" t="str">
            <v>Contribution to Group Liquidity</v>
          </cell>
          <cell r="F104" t="str">
            <v>Closed RBB COO</v>
          </cell>
          <cell r="K104" t="str">
            <v>Headline_REC</v>
          </cell>
          <cell r="S104" t="str">
            <v>Foreign Exchange.</v>
          </cell>
        </row>
        <row r="105">
          <cell r="B105" t="str">
            <v>Loan/deposit Ratio</v>
          </cell>
          <cell r="F105" t="str">
            <v>Closed RBB Centre Challenge</v>
          </cell>
          <cell r="K105" t="str">
            <v>Headline</v>
          </cell>
          <cell r="S105" t="str">
            <v>Prime Services.</v>
          </cell>
        </row>
        <row r="106">
          <cell r="B106" t="str">
            <v>Loan Loss Rate (excl impairment on Reverse Repos and AFS impairment)</v>
          </cell>
          <cell r="F106" t="str">
            <v>Closed RBB Centre - Unspecified</v>
          </cell>
          <cell r="K106" t="str">
            <v>Reconciliation</v>
          </cell>
          <cell r="S106" t="str">
            <v>Emerging Markets.</v>
          </cell>
        </row>
        <row r="107">
          <cell r="B107" t="str">
            <v>Operating Expenses</v>
          </cell>
          <cell r="F107" t="str">
            <v>Absa</v>
          </cell>
          <cell r="K107" t="str">
            <v>Allocation</v>
          </cell>
          <cell r="S107" t="str">
            <v>Commodities.</v>
          </cell>
        </row>
        <row r="108">
          <cell r="B108" t="str">
            <v>Compensation costs</v>
          </cell>
          <cell r="F108" t="str">
            <v>Absa Retail Markets</v>
          </cell>
          <cell r="K108" t="str">
            <v>ADJ_TOT</v>
          </cell>
          <cell r="S108" t="str">
            <v>Spare BarCap Product 1</v>
          </cell>
        </row>
        <row r="109">
          <cell r="B109" t="str">
            <v>Compensation costs - non performance</v>
          </cell>
          <cell r="F109" t="str">
            <v>Absa Home Loans</v>
          </cell>
          <cell r="K109" t="str">
            <v>ADJGR01</v>
          </cell>
          <cell r="S109" t="str">
            <v>Spare BarCap Product 2</v>
          </cell>
        </row>
        <row r="110">
          <cell r="B110" t="str">
            <v>Salaries</v>
          </cell>
          <cell r="F110" t="str">
            <v>Absa AVAF</v>
          </cell>
          <cell r="K110" t="str">
            <v>ADJGR03</v>
          </cell>
          <cell r="S110" t="str">
            <v>Spare BarCap Product 3</v>
          </cell>
        </row>
        <row r="111">
          <cell r="B111" t="str">
            <v>Share based payments - Non Performance</v>
          </cell>
          <cell r="F111" t="str">
            <v>Absa Personal Loans</v>
          </cell>
          <cell r="K111" t="str">
            <v>ADJGR04</v>
          </cell>
          <cell r="S111" t="str">
            <v>FICC</v>
          </cell>
        </row>
        <row r="112">
          <cell r="B112" t="str">
            <v>Social security costs</v>
          </cell>
          <cell r="F112" t="str">
            <v>Absa Deposits</v>
          </cell>
          <cell r="K112" t="str">
            <v>ADJRND</v>
          </cell>
          <cell r="S112" t="str">
            <v>Equities.</v>
          </cell>
        </row>
        <row r="113">
          <cell r="B113" t="str">
            <v>Other compensation costs</v>
          </cell>
          <cell r="F113" t="str">
            <v>Absa Private Banking</v>
          </cell>
          <cell r="K113" t="str">
            <v>ADJRNDMAN</v>
          </cell>
          <cell r="S113" t="str">
            <v>Advisory</v>
          </cell>
        </row>
        <row r="114">
          <cell r="B114" t="str">
            <v>Allowances and Trading Incentives</v>
          </cell>
          <cell r="F114" t="str">
            <v>Absa Retail Other</v>
          </cell>
          <cell r="K114" t="str">
            <v>Stress_Testing_Views</v>
          </cell>
          <cell r="S114" t="str">
            <v>Absa Capital.</v>
          </cell>
        </row>
        <row r="115">
          <cell r="B115" t="str">
            <v>Benefits in kind</v>
          </cell>
          <cell r="F115" t="str">
            <v>Absa Retail Unspecified</v>
          </cell>
          <cell r="K115" t="str">
            <v>MTP2_BSLN</v>
          </cell>
          <cell r="S115" t="str">
            <v>Structuring &amp; PI</v>
          </cell>
        </row>
        <row r="116">
          <cell r="B116" t="str">
            <v>Staff incentives</v>
          </cell>
          <cell r="F116" t="str">
            <v>Absa Business</v>
          </cell>
          <cell r="K116" t="str">
            <v>BSLN</v>
          </cell>
          <cell r="S116" t="str">
            <v>Principal Credit</v>
          </cell>
        </row>
        <row r="117">
          <cell r="B117" t="str">
            <v>Other staff costs sundry other</v>
          </cell>
          <cell r="F117" t="str">
            <v>Absa CPF Equities</v>
          </cell>
          <cell r="K117" t="str">
            <v>ST1</v>
          </cell>
          <cell r="S117" t="str">
            <v>Portfolio Management</v>
          </cell>
        </row>
        <row r="118">
          <cell r="B118" t="str">
            <v>Post retirement benefits and pensions</v>
          </cell>
          <cell r="F118" t="str">
            <v>Absa CPF Debt</v>
          </cell>
          <cell r="K118" t="str">
            <v>AdjustedPreMgtActions(ST1)</v>
          </cell>
          <cell r="S118" t="str">
            <v>Surplus Group Liquidity Pool</v>
          </cell>
        </row>
        <row r="119">
          <cell r="B119" t="str">
            <v>Pensions costs - defined contribution plans</v>
          </cell>
          <cell r="F119" t="str">
            <v>Absa Commercial</v>
          </cell>
          <cell r="K119" t="str">
            <v>PreMgtActions - (ST1)</v>
          </cell>
          <cell r="S119" t="str">
            <v>Central &amp; CME Income</v>
          </cell>
        </row>
        <row r="120">
          <cell r="B120" t="str">
            <v>Pensions costs - defined benefit plans</v>
          </cell>
          <cell r="F120" t="str">
            <v>Absa Enterprise</v>
          </cell>
          <cell r="K120" t="str">
            <v>Central_Adj - (ST1)</v>
          </cell>
          <cell r="S120" t="str">
            <v>Spare BarCap Product 4</v>
          </cell>
        </row>
        <row r="121">
          <cell r="B121" t="str">
            <v>Other Post retirement Benefits</v>
          </cell>
          <cell r="F121" t="str">
            <v>Absa Business Other</v>
          </cell>
          <cell r="K121" t="str">
            <v>AdjustedPostMgtActions(ST1)</v>
          </cell>
          <cell r="S121" t="str">
            <v>Spare BarCap Product 5</v>
          </cell>
        </row>
        <row r="122">
          <cell r="B122" t="str">
            <v>Pensions (input)</v>
          </cell>
          <cell r="F122" t="str">
            <v>Absa Business Unspecified</v>
          </cell>
          <cell r="K122" t="str">
            <v>PostMgtActions - (ST1)</v>
          </cell>
          <cell r="S122" t="str">
            <v>Spare BarCap Product 6</v>
          </cell>
        </row>
        <row r="123">
          <cell r="B123" t="str">
            <v>Compensation costs - performance</v>
          </cell>
          <cell r="F123" t="str">
            <v>Absa FS</v>
          </cell>
          <cell r="K123" t="str">
            <v>Central_Adj - (ST1)</v>
          </cell>
          <cell r="S123" t="str">
            <v>Credit Market Writedowns</v>
          </cell>
        </row>
        <row r="124">
          <cell r="B124" t="str">
            <v>Bonus and PIP</v>
          </cell>
          <cell r="F124" t="str">
            <v>Absa Life Insurance</v>
          </cell>
          <cell r="K124" t="str">
            <v>ST2</v>
          </cell>
          <cell r="S124" t="str">
            <v>Own Credit</v>
          </cell>
        </row>
        <row r="125">
          <cell r="B125" t="str">
            <v>Share based payments - Performance</v>
          </cell>
          <cell r="F125" t="str">
            <v>Absa Short Term</v>
          </cell>
          <cell r="K125" t="str">
            <v>AdjustedPreMgtActions(ST2)</v>
          </cell>
          <cell r="S125" t="str">
            <v>Barcap Core Income</v>
          </cell>
        </row>
        <row r="126">
          <cell r="B126" t="str">
            <v>Performance Related Accruals (bonus only)</v>
          </cell>
          <cell r="F126" t="str">
            <v>Absa Investments</v>
          </cell>
          <cell r="K126" t="str">
            <v>PreMgtActions - (ST2)</v>
          </cell>
          <cell r="S126" t="str">
            <v>Debt NII</v>
          </cell>
        </row>
        <row r="127">
          <cell r="B127" t="str">
            <v>Other Resourcing Costs</v>
          </cell>
          <cell r="F127" t="str">
            <v>Absa FS Other</v>
          </cell>
          <cell r="K127" t="str">
            <v>Central_Adj - (ST2)</v>
          </cell>
          <cell r="S127" t="str">
            <v>Deposits NII</v>
          </cell>
        </row>
        <row r="128">
          <cell r="B128" t="str">
            <v>Retirement and Redundancy</v>
          </cell>
          <cell r="F128" t="str">
            <v>Absa FS Unspecified</v>
          </cell>
          <cell r="K128" t="str">
            <v>AdjustedPostMgtActions(ST2)</v>
          </cell>
          <cell r="S128" t="str">
            <v>Other NII - ZCP, FTP, Central Items</v>
          </cell>
        </row>
        <row r="129">
          <cell r="B129" t="str">
            <v>Outsourcing</v>
          </cell>
          <cell r="F129" t="str">
            <v>Absa Other</v>
          </cell>
          <cell r="K129" t="str">
            <v>PostMgtActions - (ST2)</v>
          </cell>
          <cell r="S129" t="str">
            <v>Corporate Bank Products</v>
          </cell>
        </row>
        <row r="130">
          <cell r="B130" t="str">
            <v>Outsourcing Costs</v>
          </cell>
          <cell r="F130" t="str">
            <v>Absa Overlays</v>
          </cell>
          <cell r="K130" t="str">
            <v>Central_Adj - (ST2)</v>
          </cell>
          <cell r="S130" t="str">
            <v>ETF</v>
          </cell>
        </row>
        <row r="131">
          <cell r="B131" t="str">
            <v>Other Outsourcing and Professional Services</v>
          </cell>
          <cell r="F131" t="str">
            <v>Absa Main</v>
          </cell>
          <cell r="K131" t="str">
            <v>ST3</v>
          </cell>
          <cell r="S131" t="str">
            <v>Index</v>
          </cell>
        </row>
        <row r="132">
          <cell r="B132" t="str">
            <v>Temporary Staff Costs</v>
          </cell>
          <cell r="F132" t="str">
            <v>Absa Oth</v>
          </cell>
          <cell r="K132" t="str">
            <v>AdjustedPreMgtActions(ST3)</v>
          </cell>
          <cell r="S132" t="str">
            <v>Actively Managed</v>
          </cell>
        </row>
        <row r="133">
          <cell r="B133" t="str">
            <v>Recruitment</v>
          </cell>
          <cell r="F133" t="str">
            <v>Absa Transition</v>
          </cell>
          <cell r="K133" t="str">
            <v>PreMgtActions - (ST3)</v>
          </cell>
          <cell r="S133" t="str">
            <v>Management Fees</v>
          </cell>
        </row>
        <row r="134">
          <cell r="B134" t="str">
            <v>Training</v>
          </cell>
          <cell r="F134" t="str">
            <v>Absa Acquisition Adjustments</v>
          </cell>
          <cell r="K134" t="str">
            <v>Central_Adj - (ST3)</v>
          </cell>
          <cell r="S134" t="str">
            <v>Cash</v>
          </cell>
        </row>
        <row r="135">
          <cell r="B135" t="str">
            <v>Other Staff Costs</v>
          </cell>
          <cell r="F135" t="str">
            <v>Absa Unspecified</v>
          </cell>
          <cell r="K135" t="str">
            <v>AdjustedPostMgtActions(ST3)</v>
          </cell>
          <cell r="S135" t="str">
            <v>GMSG &amp; HFMG</v>
          </cell>
        </row>
        <row r="136">
          <cell r="B136" t="str">
            <v>Staff catering</v>
          </cell>
          <cell r="F136" t="str">
            <v>Barclaycard</v>
          </cell>
          <cell r="K136" t="str">
            <v>PostMgtActions - (ST3)</v>
          </cell>
          <cell r="S136" t="str">
            <v>Client Solutions</v>
          </cell>
        </row>
        <row r="137">
          <cell r="B137" t="str">
            <v>Staff Entertainment</v>
          </cell>
          <cell r="F137" t="str">
            <v>Bcard CE</v>
          </cell>
          <cell r="K137" t="str">
            <v>Central_Adj - (ST3)</v>
          </cell>
          <cell r="S137" t="str">
            <v>Perf Incentive Fees</v>
          </cell>
        </row>
        <row r="138">
          <cell r="B138" t="str">
            <v>Infrastructure</v>
          </cell>
          <cell r="F138" t="str">
            <v>Bcard UK</v>
          </cell>
          <cell r="K138" t="str">
            <v>BSLN_VAR</v>
          </cell>
          <cell r="S138" t="str">
            <v>Sec Lending</v>
          </cell>
        </row>
        <row r="139">
          <cell r="B139" t="str">
            <v>Property</v>
          </cell>
          <cell r="F139" t="str">
            <v>UK Ex Centre</v>
          </cell>
          <cell r="K139" t="str">
            <v>BSLN_VAR_Year1</v>
          </cell>
          <cell r="S139" t="str">
            <v>Other BGI Product 6</v>
          </cell>
        </row>
        <row r="140">
          <cell r="B140" t="str">
            <v>Property Rental</v>
          </cell>
          <cell r="F140" t="str">
            <v>Bcard Telescope</v>
          </cell>
          <cell r="K140" t="str">
            <v>BSLN_VAR_Year2</v>
          </cell>
          <cell r="S140" t="str">
            <v>Other BGI Product 7</v>
          </cell>
        </row>
        <row r="141">
          <cell r="B141" t="str">
            <v>Other Property Costs</v>
          </cell>
          <cell r="F141" t="str">
            <v>Bcard Barclays Branded cards</v>
          </cell>
          <cell r="K141" t="str">
            <v>BSLN_VAR_Year3</v>
          </cell>
          <cell r="S141" t="str">
            <v>BGI Products</v>
          </cell>
        </row>
        <row r="142">
          <cell r="B142" t="str">
            <v>Equipment</v>
          </cell>
          <cell r="F142" t="str">
            <v>Bcard Goldfish Securitisation</v>
          </cell>
          <cell r="K142" t="str">
            <v>BSLN_VAR_Year4</v>
          </cell>
          <cell r="S142" t="str">
            <v>Total Banking</v>
          </cell>
        </row>
        <row r="143">
          <cell r="B143" t="str">
            <v>Hardware</v>
          </cell>
          <cell r="F143" t="str">
            <v>Bcard Partnerships</v>
          </cell>
          <cell r="K143" t="str">
            <v>BSLN_VAR_Year5</v>
          </cell>
          <cell r="S143" t="str">
            <v>Total Credit</v>
          </cell>
        </row>
        <row r="144">
          <cell r="B144" t="str">
            <v>Software</v>
          </cell>
          <cell r="F144" t="str">
            <v>UK Centre</v>
          </cell>
          <cell r="K144" t="str">
            <v>PostMgtActions_VAR_ST1</v>
          </cell>
          <cell r="S144" t="str">
            <v>Total FX</v>
          </cell>
        </row>
        <row r="145">
          <cell r="B145" t="str">
            <v>Other Equipment Costs</v>
          </cell>
          <cell r="F145" t="str">
            <v>Bcard Support</v>
          </cell>
          <cell r="K145" t="str">
            <v>PostMgtActions_VAR_ST2</v>
          </cell>
          <cell r="S145" t="str">
            <v>Total Wealth Advisory</v>
          </cell>
        </row>
        <row r="146">
          <cell r="B146" t="str">
            <v>Operating Lease rental</v>
          </cell>
          <cell r="F146" t="str">
            <v>Bcard Centre</v>
          </cell>
          <cell r="K146" t="str">
            <v>PostMgtActions_VAR_ST3</v>
          </cell>
          <cell r="S146" t="str">
            <v>Total Structured Products</v>
          </cell>
        </row>
        <row r="147">
          <cell r="B147" t="str">
            <v>Depreciation for Property and Equipment</v>
          </cell>
          <cell r="F147" t="str">
            <v>Bcard MUFC Summary</v>
          </cell>
          <cell r="K147" t="str">
            <v>Geographic Views</v>
          </cell>
          <cell r="S147" t="str">
            <v>Total Investment Structuring</v>
          </cell>
        </row>
        <row r="148">
          <cell r="B148" t="str">
            <v>Property Depreciation</v>
          </cell>
          <cell r="F148" t="str">
            <v>Bcard Irish Credit cards</v>
          </cell>
          <cell r="K148" t="str">
            <v>Geog_100</v>
          </cell>
          <cell r="S148" t="str">
            <v>Total Investment Mgt</v>
          </cell>
        </row>
        <row r="149">
          <cell r="B149" t="str">
            <v>Equipment and operating lease Depreciation</v>
          </cell>
          <cell r="F149" t="str">
            <v>Bcard Deferred Debit cards</v>
          </cell>
          <cell r="K149" t="str">
            <v>Geog_200</v>
          </cell>
          <cell r="S149" t="str">
            <v>Total Brokerage</v>
          </cell>
        </row>
        <row r="150">
          <cell r="B150" t="str">
            <v>Amortisation</v>
          </cell>
          <cell r="F150" t="str">
            <v>Bcard Europe Central Functions</v>
          </cell>
          <cell r="K150" t="str">
            <v>Geog_210</v>
          </cell>
          <cell r="S150" t="str">
            <v>Other Wealth Product 1</v>
          </cell>
        </row>
        <row r="151">
          <cell r="B151" t="str">
            <v>Amortisation of Intangible assets</v>
          </cell>
          <cell r="F151" t="str">
            <v>Bcard UK SL</v>
          </cell>
          <cell r="K151" t="str">
            <v>Geog_220</v>
          </cell>
          <cell r="S151" t="str">
            <v>Other Wealth Product 2</v>
          </cell>
        </row>
        <row r="152">
          <cell r="B152" t="str">
            <v>Amortisation Dummy Account (Do Not Use)</v>
          </cell>
          <cell r="F152" t="str">
            <v>Bcard Germany</v>
          </cell>
          <cell r="K152" t="str">
            <v>Geog_230</v>
          </cell>
          <cell r="S152" t="str">
            <v>Other Wealth Product 3</v>
          </cell>
        </row>
        <row r="153">
          <cell r="B153" t="str">
            <v>Other administrative and general costs</v>
          </cell>
          <cell r="F153" t="str">
            <v>Bcard Entercard</v>
          </cell>
          <cell r="K153" t="str">
            <v>Geog_300</v>
          </cell>
          <cell r="S153" t="str">
            <v>Wealth Products</v>
          </cell>
        </row>
        <row r="154">
          <cell r="B154" t="str">
            <v>Consultancy, legal and professional fees</v>
          </cell>
          <cell r="F154" t="str">
            <v>Bcard Iberia Cards</v>
          </cell>
          <cell r="K154" t="str">
            <v>Geog_400</v>
          </cell>
          <cell r="S154" t="str">
            <v>BarCap GUTS</v>
          </cell>
        </row>
        <row r="155">
          <cell r="B155" t="str">
            <v>Consultancy fees</v>
          </cell>
          <cell r="F155" t="str">
            <v>Bcard Iberia Portugal Cards</v>
          </cell>
          <cell r="K155" t="str">
            <v>Geog_410</v>
          </cell>
          <cell r="S155" t="str">
            <v>Absa Cap GUTS</v>
          </cell>
        </row>
        <row r="156">
          <cell r="B156" t="str">
            <v>Other Professional fees</v>
          </cell>
          <cell r="F156" t="str">
            <v>Bcard Iberia Spain Cards</v>
          </cell>
          <cell r="K156" t="str">
            <v>Geog_420</v>
          </cell>
          <cell r="S156" t="str">
            <v>Issuance Assymetric Adj</v>
          </cell>
        </row>
        <row r="157">
          <cell r="B157" t="str">
            <v>Third Party Legal Spend</v>
          </cell>
          <cell r="F157" t="str">
            <v>Bcard Iberia Cards Unspecified</v>
          </cell>
          <cell r="K157" t="str">
            <v>Geog_430</v>
          </cell>
          <cell r="S157" t="str">
            <v>DAC Assymetric Adjustment</v>
          </cell>
        </row>
        <row r="158">
          <cell r="B158" t="str">
            <v>Subscriptions, Publications,Stationery and Telephones</v>
          </cell>
          <cell r="F158" t="str">
            <v>Bcard Iberia Cards Centre</v>
          </cell>
          <cell r="K158" t="str">
            <v>Geog_500</v>
          </cell>
          <cell r="S158" t="str">
            <v>ZCP/LTP Mismatch</v>
          </cell>
        </row>
        <row r="159">
          <cell r="B159" t="str">
            <v>Stationery Postage and Telephone</v>
          </cell>
          <cell r="F159" t="str">
            <v>Closed Europe Dublin Cards</v>
          </cell>
          <cell r="K159" t="str">
            <v>Geog_510</v>
          </cell>
          <cell r="S159" t="str">
            <v>NI Mismatch</v>
          </cell>
        </row>
        <row r="160">
          <cell r="B160" t="str">
            <v>Subscriptions and Publications</v>
          </cell>
          <cell r="F160" t="str">
            <v>Bcard CE Unspecified</v>
          </cell>
          <cell r="K160" t="str">
            <v>Geog_520</v>
          </cell>
          <cell r="S160" t="str">
            <v>ETA Mismatches</v>
          </cell>
        </row>
        <row r="161">
          <cell r="B161" t="str">
            <v>Sundry losses, provisions and write offs</v>
          </cell>
          <cell r="F161" t="str">
            <v>Bcard GBS</v>
          </cell>
          <cell r="K161" t="str">
            <v>Geog_999</v>
          </cell>
          <cell r="S161" t="str">
            <v>Tax</v>
          </cell>
        </row>
        <row r="162">
          <cell r="B162" t="str">
            <v>Advertising, marketing and sponsorship</v>
          </cell>
          <cell r="F162" t="str">
            <v>Bcard GPA</v>
          </cell>
          <cell r="K162">
            <v>0</v>
          </cell>
          <cell r="S162" t="str">
            <v>BGI EOP</v>
          </cell>
        </row>
        <row r="163">
          <cell r="B163" t="str">
            <v>Advertising and marketing</v>
          </cell>
          <cell r="F163" t="str">
            <v>Bcard Global Payment Acquiring</v>
          </cell>
          <cell r="K163">
            <v>0</v>
          </cell>
          <cell r="S163" t="str">
            <v>Group Tax Cons Adj</v>
          </cell>
        </row>
        <row r="164">
          <cell r="B164" t="str">
            <v>Sponsorship</v>
          </cell>
          <cell r="F164" t="str">
            <v>Bcard B &amp; I Functions</v>
          </cell>
          <cell r="K164">
            <v>0</v>
          </cell>
          <cell r="S164" t="str">
            <v>Group ECC Cons Adj</v>
          </cell>
        </row>
        <row r="165">
          <cell r="B165" t="str">
            <v>Travel and accommodation</v>
          </cell>
          <cell r="F165" t="str">
            <v>Bcard Business (Do not use)</v>
          </cell>
          <cell r="K165">
            <v>0</v>
          </cell>
          <cell r="S165" t="str">
            <v>Group AEC Cons Adj</v>
          </cell>
        </row>
        <row r="166">
          <cell r="B166" t="str">
            <v>Entertainment</v>
          </cell>
          <cell r="F166" t="str">
            <v>Bcard Global Commercial Payments</v>
          </cell>
          <cell r="K166">
            <v>0</v>
          </cell>
          <cell r="S166" t="str">
            <v>Cons Adj Oth 1</v>
          </cell>
        </row>
        <row r="167">
          <cell r="B167" t="str">
            <v>Sundry and general expenses</v>
          </cell>
          <cell r="F167" t="str">
            <v>Bcard Barclays Partner Finance</v>
          </cell>
          <cell r="K167">
            <v>0</v>
          </cell>
          <cell r="S167" t="str">
            <v>Cons Adj Oth 2</v>
          </cell>
        </row>
        <row r="168">
          <cell r="B168" t="str">
            <v>Other Admin Costs</v>
          </cell>
          <cell r="F168" t="str">
            <v>Bcard Digital</v>
          </cell>
          <cell r="K168">
            <v>0</v>
          </cell>
          <cell r="S168" t="str">
            <v>Cons Adj Oth 3</v>
          </cell>
        </row>
        <row r="169">
          <cell r="B169" t="str">
            <v>Charitable and Political Donations</v>
          </cell>
          <cell r="F169" t="str">
            <v>Bcard GBS Unspecified</v>
          </cell>
          <cell r="K169">
            <v>0</v>
          </cell>
          <cell r="S169" t="str">
            <v>Cons Adj Oth 4</v>
          </cell>
        </row>
        <row r="170">
          <cell r="B170" t="str">
            <v>Sundry expenses other</v>
          </cell>
          <cell r="F170" t="str">
            <v>Bcard US</v>
          </cell>
          <cell r="K170">
            <v>0</v>
          </cell>
          <cell r="S170" t="str">
            <v>Cons Adj Oth 5</v>
          </cell>
        </row>
        <row r="171">
          <cell r="B171" t="str">
            <v>Liquidity Support (BGI only)</v>
          </cell>
          <cell r="F171" t="str">
            <v>Bcard Absa Cards</v>
          </cell>
          <cell r="K171">
            <v>0</v>
          </cell>
          <cell r="S171" t="str">
            <v>Cons Adj Oth 6</v>
          </cell>
        </row>
        <row r="172">
          <cell r="B172" t="str">
            <v>Insurance Other</v>
          </cell>
          <cell r="F172" t="str">
            <v>Bcard Absa</v>
          </cell>
          <cell r="K172">
            <v>0</v>
          </cell>
          <cell r="S172" t="str">
            <v>Cons Adj Oth 7</v>
          </cell>
        </row>
        <row r="173">
          <cell r="B173" t="str">
            <v>Impairment and disposal of non-current assets</v>
          </cell>
          <cell r="F173" t="str">
            <v>Bcard Absa Overlays Cards</v>
          </cell>
          <cell r="K173">
            <v>0</v>
          </cell>
          <cell r="S173" t="str">
            <v>Cons Adj Oth 8</v>
          </cell>
        </row>
        <row r="174">
          <cell r="B174" t="str">
            <v>Equipment Impairment</v>
          </cell>
          <cell r="F174" t="str">
            <v>Bcard Unspecified</v>
          </cell>
          <cell r="K174">
            <v>0</v>
          </cell>
          <cell r="S174" t="str">
            <v>Cons Adj Oth 9</v>
          </cell>
        </row>
        <row r="175">
          <cell r="B175" t="str">
            <v>Property Impairment</v>
          </cell>
          <cell r="F175" t="str">
            <v>IB</v>
          </cell>
          <cell r="K175">
            <v>0</v>
          </cell>
          <cell r="S175" t="str">
            <v>Cons Adj Oth 10</v>
          </cell>
        </row>
        <row r="176">
          <cell r="B176" t="str">
            <v>Gain or loss on property disposals</v>
          </cell>
          <cell r="F176" t="str">
            <v>IB IBD</v>
          </cell>
          <cell r="K176">
            <v>0</v>
          </cell>
          <cell r="S176" t="str">
            <v>Cons Adj Products</v>
          </cell>
        </row>
        <row r="177">
          <cell r="B177" t="str">
            <v>Intangible Assets Impairment</v>
          </cell>
          <cell r="F177" t="str">
            <v>IB IBD UK</v>
          </cell>
          <cell r="K177">
            <v>0</v>
          </cell>
          <cell r="S177" t="str">
            <v>Net Return on Shareholder Funds</v>
          </cell>
        </row>
        <row r="178">
          <cell r="B178" t="str">
            <v>Goodwill impairment P and L</v>
          </cell>
          <cell r="F178" t="str">
            <v>IB IBD US</v>
          </cell>
          <cell r="K178">
            <v>0</v>
          </cell>
          <cell r="S178" t="str">
            <v>Net Funding</v>
          </cell>
        </row>
        <row r="179">
          <cell r="B179" t="str">
            <v>Internal Recharges</v>
          </cell>
          <cell r="F179" t="str">
            <v>IB IBD Europe</v>
          </cell>
          <cell r="K179">
            <v>0</v>
          </cell>
          <cell r="S179" t="str">
            <v>Group Centre, Other 1</v>
          </cell>
        </row>
        <row r="180">
          <cell r="B180" t="str">
            <v>ETA - customer</v>
          </cell>
          <cell r="F180" t="str">
            <v>IB IBD Asia</v>
          </cell>
          <cell r="K180">
            <v>0</v>
          </cell>
          <cell r="S180" t="str">
            <v>Group Centre, Other 2</v>
          </cell>
        </row>
        <row r="181">
          <cell r="B181" t="str">
            <v>ICP Cost ETA mark up reversal customer</v>
          </cell>
          <cell r="F181" t="str">
            <v>IB IBD RSG</v>
          </cell>
          <cell r="K181">
            <v>0</v>
          </cell>
          <cell r="S181" t="str">
            <v>Group Centre, Other 3</v>
          </cell>
        </row>
        <row r="182">
          <cell r="B182" t="str">
            <v>ICP Internal ETA Expense PL9</v>
          </cell>
          <cell r="F182" t="str">
            <v>IB IBD Unspecified</v>
          </cell>
          <cell r="K182">
            <v>0</v>
          </cell>
          <cell r="S182" t="str">
            <v>Group Centre, Other 4</v>
          </cell>
        </row>
        <row r="183">
          <cell r="B183" t="str">
            <v>ETA - supplier</v>
          </cell>
          <cell r="F183" t="str">
            <v>IB FI Rates</v>
          </cell>
          <cell r="K183">
            <v>0</v>
          </cell>
          <cell r="S183" t="str">
            <v>Group Centre, Other 5</v>
          </cell>
        </row>
        <row r="184">
          <cell r="B184" t="str">
            <v>ICP Cost ETA mark up reversal supplier</v>
          </cell>
          <cell r="F184" t="str">
            <v>IB FI Rates Front Book</v>
          </cell>
          <cell r="K184">
            <v>0</v>
          </cell>
          <cell r="S184" t="str">
            <v>Group Centre Income Split</v>
          </cell>
        </row>
        <row r="185">
          <cell r="B185" t="str">
            <v>ICP Internal ETA Income PL9</v>
          </cell>
          <cell r="F185" t="str">
            <v>IB FI Rates Back Book</v>
          </cell>
          <cell r="K185">
            <v>0</v>
          </cell>
          <cell r="S185" t="str">
            <v>BAU Costs Managed by Functions</v>
          </cell>
        </row>
        <row r="186">
          <cell r="B186" t="str">
            <v>Head Office Allocations</v>
          </cell>
          <cell r="F186" t="str">
            <v>IB FI Rates UGBT</v>
          </cell>
          <cell r="K186">
            <v>0</v>
          </cell>
          <cell r="S186" t="str">
            <v>Project Costs Managed by Functions</v>
          </cell>
        </row>
        <row r="187">
          <cell r="B187" t="str">
            <v>Head Office Allocation (ex Bank Levy)</v>
          </cell>
          <cell r="F187" t="str">
            <v>IB FI Rates Unspecified</v>
          </cell>
          <cell r="K187">
            <v>0</v>
          </cell>
          <cell r="S187" t="str">
            <v>Group Centre, Other 6</v>
          </cell>
        </row>
        <row r="188">
          <cell r="B188" t="str">
            <v>Head Office Bank Levy Allocation</v>
          </cell>
          <cell r="F188" t="str">
            <v>IB FI Credit</v>
          </cell>
          <cell r="K188">
            <v>0</v>
          </cell>
          <cell r="S188" t="str">
            <v>Group Centre Cost Split</v>
          </cell>
        </row>
        <row r="189">
          <cell r="B189" t="str">
            <v>UK Bank Levy</v>
          </cell>
          <cell r="F189" t="str">
            <v>IB Syndicate</v>
          </cell>
          <cell r="K189">
            <v>0</v>
          </cell>
          <cell r="S189" t="str">
            <v>Group Centre Products.</v>
          </cell>
        </row>
        <row r="190">
          <cell r="B190" t="str">
            <v>Late Paid Interest</v>
          </cell>
          <cell r="F190" t="str">
            <v>IB Municipals</v>
          </cell>
          <cell r="K190">
            <v>0</v>
          </cell>
          <cell r="S190" t="str">
            <v>P_Actual_Rec</v>
          </cell>
        </row>
        <row r="191">
          <cell r="B191" t="str">
            <v>Bank Levy</v>
          </cell>
          <cell r="F191" t="str">
            <v>IB Securitised Products</v>
          </cell>
          <cell r="K191">
            <v>0</v>
          </cell>
          <cell r="S191" t="str">
            <v>ProductNA</v>
          </cell>
        </row>
        <row r="192">
          <cell r="B192" t="str">
            <v>JVs and Gain on Acquisition</v>
          </cell>
          <cell r="F192" t="str">
            <v>IB Foreign Exchange</v>
          </cell>
          <cell r="K192">
            <v>0</v>
          </cell>
          <cell r="S192" t="str">
            <v>Product Total</v>
          </cell>
        </row>
        <row r="193">
          <cell r="B193" t="str">
            <v>JVs and Associates</v>
          </cell>
          <cell r="F193" t="str">
            <v>IB Prime Service</v>
          </cell>
        </row>
        <row r="194">
          <cell r="B194" t="str">
            <v>Income from Associates and JVs</v>
          </cell>
          <cell r="F194" t="str">
            <v>IB Prime FICC</v>
          </cell>
        </row>
        <row r="195">
          <cell r="B195" t="str">
            <v>Profit on disposal of Associates,JVs and Subsidiaries</v>
          </cell>
          <cell r="F195" t="str">
            <v>IB Prime Equities</v>
          </cell>
        </row>
        <row r="196">
          <cell r="B196" t="str">
            <v>Gain on Acquisition</v>
          </cell>
          <cell r="F196" t="str">
            <v>IB Prime Services Unspecified</v>
          </cell>
        </row>
        <row r="197">
          <cell r="B197" t="str">
            <v>Performance Metrics</v>
          </cell>
          <cell r="F197" t="str">
            <v>IB Emerging Markets</v>
          </cell>
        </row>
        <row r="198">
          <cell r="B198" t="str">
            <v>Performance Costs (New)</v>
          </cell>
          <cell r="F198" t="str">
            <v>IB Commodities</v>
          </cell>
        </row>
        <row r="199">
          <cell r="B199" t="str">
            <v>Non-Performance Costs (New)</v>
          </cell>
          <cell r="F199" t="str">
            <v>IB BNRI</v>
          </cell>
        </row>
        <row r="200">
          <cell r="B200" t="str">
            <v>Non-Performance Staff Costs</v>
          </cell>
          <cell r="F200" t="str">
            <v>IB Absa Capital</v>
          </cell>
        </row>
        <row r="201">
          <cell r="B201" t="str">
            <v>Non-performance staff costs (excl Pensions and Restructuring)</v>
          </cell>
          <cell r="F201" t="str">
            <v>IB Absa Cap ex OL</v>
          </cell>
        </row>
        <row r="202">
          <cell r="B202" t="str">
            <v>Performance Costs/Net Income</v>
          </cell>
          <cell r="F202" t="str">
            <v>IB Absa Cap OL</v>
          </cell>
        </row>
        <row r="203">
          <cell r="B203" t="str">
            <v>Comp/Income (Barcap only)</v>
          </cell>
          <cell r="F203" t="str">
            <v>IB Absa Cap Private Equity</v>
          </cell>
        </row>
        <row r="204">
          <cell r="B204" t="str">
            <v>Comp/Income</v>
          </cell>
          <cell r="F204" t="str">
            <v>IB Absa Cap Unspecified</v>
          </cell>
        </row>
        <row r="205">
          <cell r="B205" t="str">
            <v>Comp/Income(Old)</v>
          </cell>
          <cell r="F205" t="str">
            <v>IB Equities</v>
          </cell>
        </row>
        <row r="206">
          <cell r="B206" t="str">
            <v>Comp/Net Income (Barcap only)</v>
          </cell>
          <cell r="F206" t="str">
            <v>IB Equities UK</v>
          </cell>
        </row>
        <row r="207">
          <cell r="B207" t="str">
            <v>Comp/Net Income</v>
          </cell>
          <cell r="F207" t="str">
            <v>IB Equities US</v>
          </cell>
        </row>
        <row r="208">
          <cell r="B208" t="str">
            <v>Compensation as % of PBT pre-compensation Costs</v>
          </cell>
          <cell r="F208" t="str">
            <v>IB Equities Europe</v>
          </cell>
        </row>
        <row r="209">
          <cell r="B209" t="str">
            <v>Employment costs as % of PBT pre-compensation Costs</v>
          </cell>
          <cell r="F209" t="str">
            <v>IB Equities Asia</v>
          </cell>
        </row>
        <row r="210">
          <cell r="B210" t="str">
            <v>Comp/Income (Excl OC, Barcap only)</v>
          </cell>
          <cell r="F210" t="str">
            <v>IB Equities Nquant</v>
          </cell>
        </row>
        <row r="211">
          <cell r="B211" t="str">
            <v>Comp/Net Income (Excl OC, Barcap only)</v>
          </cell>
          <cell r="F211" t="str">
            <v>IB Equities Unspecified</v>
          </cell>
        </row>
        <row r="212">
          <cell r="B212" t="str">
            <v>Non Comp Expense</v>
          </cell>
          <cell r="F212" t="str">
            <v>IB Markets Portfolio</v>
          </cell>
        </row>
        <row r="213">
          <cell r="B213" t="str">
            <v>Performance Costs/FTEs</v>
          </cell>
          <cell r="F213" t="str">
            <v>IB Principal Investments</v>
          </cell>
        </row>
        <row r="214">
          <cell r="B214" t="str">
            <v>Performance Costs/Contribution Ratio</v>
          </cell>
          <cell r="F214" t="str">
            <v>IB Principal Credit</v>
          </cell>
        </row>
        <row r="215">
          <cell r="B215" t="str">
            <v>Comp/Contribution Ratio (Barcap only)</v>
          </cell>
          <cell r="F215" t="str">
            <v>IB SSG</v>
          </cell>
        </row>
        <row r="216">
          <cell r="B216" t="str">
            <v>Performance Costs/ Total Income</v>
          </cell>
          <cell r="F216" t="str">
            <v>IB Principal Cred Unspecified</v>
          </cell>
        </row>
        <row r="217">
          <cell r="B217" t="str">
            <v>Performance Costs/ Total Costs</v>
          </cell>
          <cell r="F217" t="str">
            <v>IB Central</v>
          </cell>
        </row>
        <row r="218">
          <cell r="B218" t="str">
            <v>Performance Costs/ PBT excl Perf Costs</v>
          </cell>
          <cell r="F218" t="str">
            <v>IB CCM</v>
          </cell>
        </row>
        <row r="219">
          <cell r="B219" t="str">
            <v>Income Metrics</v>
          </cell>
          <cell r="F219" t="str">
            <v>IB Treasury</v>
          </cell>
        </row>
        <row r="220">
          <cell r="B220" t="str">
            <v>Non interest income</v>
          </cell>
          <cell r="F220" t="str">
            <v>IB PAB</v>
          </cell>
        </row>
        <row r="221">
          <cell r="B221" t="str">
            <v>Top line income/Avg RWAs</v>
          </cell>
          <cell r="F221" t="str">
            <v>IB FICC Structuring</v>
          </cell>
        </row>
        <row r="222">
          <cell r="B222" t="str">
            <v>Total Income/Total External Assets</v>
          </cell>
          <cell r="F222" t="str">
            <v>Closed IB Other</v>
          </cell>
        </row>
        <row r="223">
          <cell r="B223" t="str">
            <v>Total Income/No of Customers</v>
          </cell>
          <cell r="F223" t="str">
            <v>Closed IB Africa</v>
          </cell>
        </row>
        <row r="224">
          <cell r="B224" t="str">
            <v>Total Income/FTEs</v>
          </cell>
          <cell r="F224" t="str">
            <v>Closed IB Strategic Portfolio</v>
          </cell>
        </row>
        <row r="225">
          <cell r="B225" t="str">
            <v>Net Interest Income/Total Income</v>
          </cell>
          <cell r="F225" t="str">
            <v>IB Unspecified</v>
          </cell>
        </row>
        <row r="226">
          <cell r="B226" t="str">
            <v>Net Fees and Commissions/Total Income</v>
          </cell>
          <cell r="F226" t="str">
            <v>Closed Corp UK&amp;I</v>
          </cell>
        </row>
        <row r="227">
          <cell r="B227" t="str">
            <v>Principal Transactions/Total Income</v>
          </cell>
          <cell r="F227" t="str">
            <v>Closed Corp Asset and Sales Fin</v>
          </cell>
        </row>
        <row r="228">
          <cell r="B228" t="str">
            <v>Total Income/Avg DVaR (£m)</v>
          </cell>
          <cell r="F228" t="str">
            <v>Closed Corp Larger Business</v>
          </cell>
        </row>
        <row r="229">
          <cell r="B229" t="str">
            <v>Total Income/Revenue Producers</v>
          </cell>
          <cell r="F229" t="str">
            <v>Closed Corp Medium Business</v>
          </cell>
        </row>
        <row r="230">
          <cell r="B230" t="str">
            <v>Cost and Impairment Metrics</v>
          </cell>
          <cell r="F230" t="str">
            <v>Closed Corp Comm Bank Cntr</v>
          </cell>
        </row>
        <row r="231">
          <cell r="B231" t="str">
            <v>Staff Costs/Total Income</v>
          </cell>
          <cell r="F231" t="str">
            <v>Closed Corp CE</v>
          </cell>
        </row>
        <row r="232">
          <cell r="B232" t="str">
            <v>Property and Equipment Costs</v>
          </cell>
          <cell r="F232" t="str">
            <v>Closed Corp WE France</v>
          </cell>
        </row>
        <row r="233">
          <cell r="B233" t="str">
            <v>Consultancy and Professional Fees</v>
          </cell>
          <cell r="F233" t="str">
            <v>Closed Corp WE Italy</v>
          </cell>
        </row>
        <row r="234">
          <cell r="B234" t="str">
            <v>Non-Staff Costs</v>
          </cell>
          <cell r="F234" t="str">
            <v>Closed Corp WE Portugal</v>
          </cell>
        </row>
        <row r="235">
          <cell r="B235" t="str">
            <v>Other staff costs (excl Allowances, SBP, and SS)</v>
          </cell>
          <cell r="F235" t="str">
            <v>Closed Corp WE Spain</v>
          </cell>
        </row>
        <row r="236">
          <cell r="B236" t="str">
            <v>Impairment/ Total Income</v>
          </cell>
          <cell r="F236" t="str">
            <v>Closed Corp WE Centre</v>
          </cell>
        </row>
        <row r="237">
          <cell r="B237" t="str">
            <v>Costs/FTEs</v>
          </cell>
          <cell r="F237" t="str">
            <v>Closed CE Unspecified</v>
          </cell>
        </row>
        <row r="238">
          <cell r="B238" t="str">
            <v>AFS/Reverse Repo Impairment Total</v>
          </cell>
          <cell r="F238" t="str">
            <v>Closed Corp EM</v>
          </cell>
        </row>
        <row r="239">
          <cell r="B239" t="str">
            <v>Non Credit Market Impairment (Barcap only)</v>
          </cell>
          <cell r="F239" t="str">
            <v>Closed Corp EM Russia</v>
          </cell>
        </row>
        <row r="240">
          <cell r="B240" t="str">
            <v>Non-Staff Costs/Total Income</v>
          </cell>
          <cell r="F240" t="str">
            <v>Closed Corp EM India</v>
          </cell>
        </row>
        <row r="241">
          <cell r="B241" t="str">
            <v>Operational Margin</v>
          </cell>
          <cell r="F241" t="str">
            <v>Closed Corp EM Pakistan</v>
          </cell>
        </row>
        <row r="242">
          <cell r="B242" t="str">
            <v>Costs+Impairment/Total Income</v>
          </cell>
          <cell r="F242" t="str">
            <v>Closed Corp EM Indonesia</v>
          </cell>
        </row>
        <row r="243">
          <cell r="B243" t="str">
            <v>Goodwill and Intangibles</v>
          </cell>
          <cell r="F243" t="str">
            <v>Closed Corp EM UAE</v>
          </cell>
        </row>
        <row r="244">
          <cell r="B244" t="str">
            <v>Balance Sheet Metrics</v>
          </cell>
          <cell r="F244" t="str">
            <v>Closed Corp EM Cntr</v>
          </cell>
        </row>
        <row r="245">
          <cell r="B245" t="str">
            <v>Impairment on Loans and Advances only</v>
          </cell>
          <cell r="F245" t="str">
            <v>Closed Corp EM Unspecified</v>
          </cell>
        </row>
        <row r="246">
          <cell r="B246" t="str">
            <v>Gross Loans and Advances to Customers and Banks</v>
          </cell>
          <cell r="F246" t="str">
            <v>Investment Management</v>
          </cell>
        </row>
        <row r="247">
          <cell r="B247" t="str">
            <v>Net Loans and Advances to Customers and Banks</v>
          </cell>
          <cell r="F247" t="str">
            <v>BGI Investment Management</v>
          </cell>
        </row>
        <row r="248">
          <cell r="B248" t="str">
            <v>Customer Liabilities</v>
          </cell>
          <cell r="F248" t="str">
            <v>BGI Unspecified</v>
          </cell>
        </row>
        <row r="249">
          <cell r="B249" t="str">
            <v>Customer Assets</v>
          </cell>
          <cell r="F249" t="str">
            <v>Wealth</v>
          </cell>
        </row>
        <row r="250">
          <cell r="B250" t="str">
            <v>Funding Gap (Ex Liabs - Ex Assets)</v>
          </cell>
          <cell r="F250" t="str">
            <v>Wealth HNW</v>
          </cell>
        </row>
        <row r="251">
          <cell r="B251" t="str">
            <v>Contribution to Group Liquidity.</v>
          </cell>
          <cell r="F251" t="str">
            <v>Wealth HNW UK&amp;I</v>
          </cell>
        </row>
        <row r="252">
          <cell r="B252" t="str">
            <v>Customer Liabilities - Customer Assets</v>
          </cell>
          <cell r="F252" t="str">
            <v>Wealth HNW EMEA</v>
          </cell>
        </row>
        <row r="253">
          <cell r="B253" t="str">
            <v>Customer Liabilities/Customer Assets</v>
          </cell>
          <cell r="F253" t="str">
            <v>Wealth HNW Asia</v>
          </cell>
        </row>
        <row r="254">
          <cell r="B254" t="str">
            <v>Net Loans and Advances/External Assets</v>
          </cell>
          <cell r="F254" t="str">
            <v>Wealth HNW Spare</v>
          </cell>
        </row>
        <row r="255">
          <cell r="B255" t="str">
            <v>Net Deposits/External Liabilities</v>
          </cell>
          <cell r="F255" t="str">
            <v>Wealth HNW Unspecified</v>
          </cell>
        </row>
        <row r="256">
          <cell r="B256" t="str">
            <v>Loan to deposit ratio</v>
          </cell>
          <cell r="F256" t="str">
            <v>Wealth Americas</v>
          </cell>
        </row>
        <row r="257">
          <cell r="B257" t="str">
            <v>Financial Leverage</v>
          </cell>
          <cell r="F257" t="str">
            <v>Wealth Intermediaries</v>
          </cell>
        </row>
        <row r="258">
          <cell r="B258" t="str">
            <v>External Liabilities - Customer Liabilities</v>
          </cell>
          <cell r="F258" t="str">
            <v>Wealth International</v>
          </cell>
        </row>
        <row r="259">
          <cell r="B259" t="str">
            <v>External Assets - Customer Assets</v>
          </cell>
          <cell r="F259" t="str">
            <v>Wealth AMB</v>
          </cell>
        </row>
        <row r="260">
          <cell r="B260" t="str">
            <v>LDR1</v>
          </cell>
          <cell r="F260" t="str">
            <v>Wealth AM</v>
          </cell>
        </row>
        <row r="261">
          <cell r="B261" t="str">
            <v>IS</v>
          </cell>
          <cell r="F261" t="str">
            <v>Wealth Brokerage</v>
          </cell>
        </row>
        <row r="262">
          <cell r="B262" t="str">
            <v>Economic Profit</v>
          </cell>
          <cell r="F262" t="str">
            <v>Wealth AMB Unspecified</v>
          </cell>
        </row>
        <row r="263">
          <cell r="B263" t="str">
            <v>Attributable Profit</v>
          </cell>
          <cell r="F263" t="str">
            <v>Wealth Other</v>
          </cell>
        </row>
        <row r="264">
          <cell r="B264" t="str">
            <v>Profit After Tax incl Discontinued Ops</v>
          </cell>
          <cell r="F264" t="str">
            <v>Wealth Unspecified</v>
          </cell>
        </row>
        <row r="265">
          <cell r="B265" t="str">
            <v>Profit After Tax Continuing Ops</v>
          </cell>
          <cell r="F265" t="str">
            <v>HO CS</v>
          </cell>
        </row>
        <row r="266">
          <cell r="B266" t="str">
            <v>Profit Before Tax</v>
          </cell>
          <cell r="F266" t="str">
            <v>HO CS Main</v>
          </cell>
        </row>
        <row r="267">
          <cell r="B267" t="str">
            <v>Total income net of insurance claims</v>
          </cell>
          <cell r="F267" t="str">
            <v>HO CS Unspecified</v>
          </cell>
        </row>
        <row r="268">
          <cell r="B268" t="str">
            <v>Total Income</v>
          </cell>
          <cell r="F268" t="str">
            <v>Group Treasury</v>
          </cell>
        </row>
        <row r="269">
          <cell r="B269" t="str">
            <v>Net interest income</v>
          </cell>
          <cell r="F269" t="str">
            <v>Group Treasury Main</v>
          </cell>
        </row>
        <row r="270">
          <cell r="B270" t="str">
            <v>Net Interest Income (excl. ZCP, LTP, NI, GUTS)</v>
          </cell>
          <cell r="F270" t="str">
            <v>Group Treasury Unspecified</v>
          </cell>
        </row>
        <row r="271">
          <cell r="B271" t="str">
            <v>Interest income</v>
          </cell>
          <cell r="F271" t="str">
            <v>HO Trans Bus</v>
          </cell>
        </row>
        <row r="272">
          <cell r="B272" t="str">
            <v>Internal Interest Income</v>
          </cell>
          <cell r="F272" t="str">
            <v>HO Trans Bus Main</v>
          </cell>
        </row>
        <row r="273">
          <cell r="B273" t="str">
            <v>External Interest Income</v>
          </cell>
          <cell r="F273" t="str">
            <v>HO Trans Bus Unspecified</v>
          </cell>
        </row>
        <row r="274">
          <cell r="B274" t="str">
            <v>Interest expense</v>
          </cell>
          <cell r="F274" t="str">
            <v>HO Cons Adj</v>
          </cell>
        </row>
        <row r="275">
          <cell r="B275" t="str">
            <v>Internal Interest Expense</v>
          </cell>
          <cell r="F275" t="str">
            <v>HO Cons Adj Main</v>
          </cell>
        </row>
        <row r="276">
          <cell r="B276" t="str">
            <v>External Interest Expense</v>
          </cell>
          <cell r="F276" t="str">
            <v>HO Cons Adj eliminations</v>
          </cell>
        </row>
        <row r="277">
          <cell r="B277" t="str">
            <v>Notional Interest</v>
          </cell>
          <cell r="F277" t="str">
            <v>HO Cons Adj Unspecified</v>
          </cell>
        </row>
        <row r="278">
          <cell r="B278" t="str">
            <v>ZCP charge</v>
          </cell>
          <cell r="F278" t="str">
            <v>Core_Variables</v>
          </cell>
        </row>
        <row r="279">
          <cell r="B279" t="str">
            <v>Net LTP</v>
          </cell>
          <cell r="F279" t="str">
            <v>Alternate Hierarchies</v>
          </cell>
        </row>
        <row r="280">
          <cell r="B280" t="str">
            <v>Woolwich Fair Value</v>
          </cell>
          <cell r="F280" t="str">
            <v>RBB excl Absa</v>
          </cell>
        </row>
        <row r="281">
          <cell r="B281" t="str">
            <v>Net fees and commissions</v>
          </cell>
          <cell r="F281" t="str">
            <v>Corporate Alt View</v>
          </cell>
        </row>
        <row r="282">
          <cell r="B282" t="str">
            <v>Net Fees &amp; Commissions (input)</v>
          </cell>
          <cell r="F282" t="str">
            <v>Corporate ROW (memo)</v>
          </cell>
        </row>
        <row r="283">
          <cell r="B283" t="str">
            <v>Fee and commission income</v>
          </cell>
          <cell r="F283" t="str">
            <v>Corporate Africa (memo)</v>
          </cell>
        </row>
        <row r="284">
          <cell r="B284" t="str">
            <v>Internal Fees and Commissions income ex ETA mark up Reversal</v>
          </cell>
          <cell r="F284" t="str">
            <v>Corporate Absa Overlays (memo)</v>
          </cell>
        </row>
        <row r="285">
          <cell r="B285" t="str">
            <v>ICP Income ETA mark up reversal</v>
          </cell>
          <cell r="F285" t="str">
            <v>Corporate Africa excl Overlays (memo)</v>
          </cell>
        </row>
        <row r="286">
          <cell r="B286" t="str">
            <v>External F&amp;C income</v>
          </cell>
          <cell r="F286" t="str">
            <v>Corporate Europe (memo)</v>
          </cell>
        </row>
        <row r="287">
          <cell r="B287" t="str">
            <v>External F&amp;C income (excl. GUTS)</v>
          </cell>
          <cell r="F287" t="str">
            <v>Corporate UK (memo)</v>
          </cell>
        </row>
        <row r="288">
          <cell r="B288" t="str">
            <v>Grossed Up Tax Savings (GUTS)</v>
          </cell>
          <cell r="F288" t="str">
            <v>Wealth Africa (memo)</v>
          </cell>
        </row>
        <row r="289">
          <cell r="B289" t="str">
            <v>Fee and commission expense</v>
          </cell>
          <cell r="F289" t="str">
            <v>Wealth Absa Overlays (memo)</v>
          </cell>
        </row>
        <row r="290">
          <cell r="B290" t="str">
            <v>Internal Fees and Commissions expense</v>
          </cell>
          <cell r="F290" t="str">
            <v>Wealth Africa excl Overlays (memo)</v>
          </cell>
        </row>
        <row r="291">
          <cell r="B291" t="str">
            <v>External Fees and Commissions expense</v>
          </cell>
          <cell r="F291" t="str">
            <v>One Africa</v>
          </cell>
        </row>
        <row r="292">
          <cell r="B292" t="str">
            <v>Income on Principal transactions</v>
          </cell>
          <cell r="F292" t="str">
            <v>One Africa Overlays</v>
          </cell>
        </row>
        <row r="293">
          <cell r="B293" t="str">
            <v>Net trading income</v>
          </cell>
          <cell r="F293" t="str">
            <v>Wealth Absa Overlays (memo)</v>
          </cell>
        </row>
        <row r="294">
          <cell r="B294" t="str">
            <v>Investment income</v>
          </cell>
          <cell r="F294" t="str">
            <v>Corporate Absa Overlays (memo)</v>
          </cell>
        </row>
        <row r="295">
          <cell r="B295" t="str">
            <v>Net premiums from insurance contracts</v>
          </cell>
          <cell r="F295" t="str">
            <v>IB Absa Cap OL</v>
          </cell>
        </row>
        <row r="296">
          <cell r="B296" t="str">
            <v>Gross Writedowns - BarCap only (Do not use)</v>
          </cell>
          <cell r="F296" t="str">
            <v>Bcard Absa Overlays Cards</v>
          </cell>
        </row>
        <row r="297">
          <cell r="B297" t="str">
            <v>Own Credit - BarCap only (Do not use)</v>
          </cell>
          <cell r="F297" t="str">
            <v>Absa Overlays</v>
          </cell>
        </row>
        <row r="298">
          <cell r="B298" t="str">
            <v>Other income</v>
          </cell>
          <cell r="F298" t="str">
            <v>One Africa (pre overlays)</v>
          </cell>
        </row>
        <row r="299">
          <cell r="B299" t="str">
            <v>Net claims and benefits paid</v>
          </cell>
          <cell r="F299" t="str">
            <v>Wealth Africa excl Overlays (memo)</v>
          </cell>
        </row>
        <row r="300">
          <cell r="B300" t="str">
            <v>Impairment Charges and other credit prov</v>
          </cell>
          <cell r="F300" t="str">
            <v>Corporate Africa excl Overlays (memo)</v>
          </cell>
        </row>
        <row r="301">
          <cell r="B301" t="str">
            <v>Other Impairment Charges and other credit prov (input)</v>
          </cell>
          <cell r="F301" t="str">
            <v>IB Absa Cap ex OL</v>
          </cell>
        </row>
        <row r="302">
          <cell r="B302" t="str">
            <v>L&amp;A Impairment - New and Increased</v>
          </cell>
          <cell r="F302" t="str">
            <v>Bcard Absa</v>
          </cell>
        </row>
        <row r="303">
          <cell r="B303" t="str">
            <v>L&amp;A Impairment - New and Increased (Input)</v>
          </cell>
          <cell r="F303" t="str">
            <v>Absa excl Overlays</v>
          </cell>
        </row>
        <row r="304">
          <cell r="B304" t="str">
            <v>Identified L&amp;A Impairment - New and Increased</v>
          </cell>
          <cell r="F304" t="str">
            <v>Absa Retail Markets</v>
          </cell>
        </row>
        <row r="305">
          <cell r="B305" t="str">
            <v>Unidentified L&amp;A Impairment - New and Increased</v>
          </cell>
          <cell r="F305" t="str">
            <v>Absa Business</v>
          </cell>
        </row>
        <row r="306">
          <cell r="B306" t="str">
            <v>L&amp;A Impairment - Released</v>
          </cell>
          <cell r="F306" t="str">
            <v>Absa FS</v>
          </cell>
        </row>
        <row r="307">
          <cell r="B307" t="str">
            <v>L&amp;A Impairment - Released (Input)</v>
          </cell>
          <cell r="F307" t="str">
            <v>Absa Other</v>
          </cell>
        </row>
        <row r="308">
          <cell r="B308" t="str">
            <v>Identified L&amp;A Impairment - Released</v>
          </cell>
          <cell r="F308" t="str">
            <v>Absa Overlays</v>
          </cell>
        </row>
        <row r="309">
          <cell r="B309" t="str">
            <v>Unidentified L&amp;A Impairment - Released</v>
          </cell>
          <cell r="F309" t="str">
            <v>Africa</v>
          </cell>
        </row>
        <row r="310">
          <cell r="B310" t="str">
            <v>L&amp;A Impairment - Recoveries</v>
          </cell>
          <cell r="F310" t="str">
            <v>One Africa Unspecified</v>
          </cell>
        </row>
        <row r="311">
          <cell r="B311" t="str">
            <v>L&amp;A Impairment - Recoveries (Input)</v>
          </cell>
          <cell r="F311" t="str">
            <v>Absa Bus Excl CPF Equities</v>
          </cell>
        </row>
        <row r="312">
          <cell r="B312" t="str">
            <v>Identified L&amp;A Impairment - Recoveries</v>
          </cell>
          <cell r="F312" t="str">
            <v>Absa Business</v>
          </cell>
        </row>
        <row r="313">
          <cell r="B313" t="str">
            <v>Unidentified L&amp;A Impairment - Recoveries</v>
          </cell>
          <cell r="F313" t="str">
            <v>Absa CPF Equities</v>
          </cell>
        </row>
        <row r="314">
          <cell r="B314" t="str">
            <v>Contingent liabilities and commitments</v>
          </cell>
          <cell r="F314" t="str">
            <v>Absa Business Excl CPF Equities</v>
          </cell>
        </row>
        <row r="315">
          <cell r="B315" t="str">
            <v>AFS Assets Impairment (BarCap only)</v>
          </cell>
          <cell r="F315" t="str">
            <v>Absa Business</v>
          </cell>
        </row>
        <row r="316">
          <cell r="B316" t="str">
            <v>Impairment on Reverse Repos</v>
          </cell>
          <cell r="F316" t="str">
            <v>Absa CPF Equities</v>
          </cell>
        </row>
        <row r="317">
          <cell r="B317" t="str">
            <v>Recovery of Impairment on Reverse Repos</v>
          </cell>
          <cell r="F317" t="str">
            <v>Europe RBB Alt</v>
          </cell>
        </row>
        <row r="318">
          <cell r="B318" t="str">
            <v>Operating Expenses</v>
          </cell>
          <cell r="F318" t="str">
            <v>EMERBB Spain Alt</v>
          </cell>
        </row>
        <row r="319">
          <cell r="B319" t="str">
            <v>Compensation costs</v>
          </cell>
          <cell r="F319" t="str">
            <v>EMERBB Spain Core Alt</v>
          </cell>
        </row>
        <row r="320">
          <cell r="B320" t="str">
            <v>Compensation costs - non performance</v>
          </cell>
          <cell r="F320" t="str">
            <v>EMERBB Spain Mass Aff</v>
          </cell>
        </row>
        <row r="321">
          <cell r="B321" t="str">
            <v>Salaries</v>
          </cell>
          <cell r="F321" t="str">
            <v>EMERBB Spain Mass Con</v>
          </cell>
        </row>
        <row r="322">
          <cell r="B322" t="str">
            <v>Share based payments - Non Performance</v>
          </cell>
          <cell r="F322" t="str">
            <v>EMERBB Spain Core Unspecified</v>
          </cell>
        </row>
        <row r="323">
          <cell r="B323" t="str">
            <v>Social security costs</v>
          </cell>
          <cell r="F323" t="str">
            <v>EMERBB Spain Unspecified</v>
          </cell>
        </row>
        <row r="324">
          <cell r="B324" t="str">
            <v>Other compensation costs</v>
          </cell>
          <cell r="F324" t="str">
            <v>EMERBB Portugal Alt</v>
          </cell>
        </row>
        <row r="325">
          <cell r="B325" t="str">
            <v>Allowances and Trading Incentives</v>
          </cell>
          <cell r="F325" t="str">
            <v>EMERBB Portugal Core Alt</v>
          </cell>
        </row>
        <row r="326">
          <cell r="B326" t="str">
            <v>Benefits in kind</v>
          </cell>
          <cell r="F326" t="str">
            <v>EMERBB Portugal Mass Aff</v>
          </cell>
        </row>
        <row r="327">
          <cell r="B327" t="str">
            <v>Staff incentives</v>
          </cell>
          <cell r="F327" t="str">
            <v>EMERBB Portugal Mass Con</v>
          </cell>
        </row>
        <row r="328">
          <cell r="B328" t="str">
            <v>Other staff costs sundry other</v>
          </cell>
          <cell r="F328" t="str">
            <v>EMERBB Portugal Core Unspecified</v>
          </cell>
        </row>
        <row r="329">
          <cell r="B329" t="str">
            <v>Post retirement benefits and pensions</v>
          </cell>
          <cell r="F329" t="str">
            <v>EMERBB Portugal Unspecified</v>
          </cell>
        </row>
        <row r="330">
          <cell r="B330" t="str">
            <v>Pensions costs - defined contribution plans</v>
          </cell>
          <cell r="F330" t="str">
            <v>EMERBB Italy Alt</v>
          </cell>
        </row>
        <row r="331">
          <cell r="B331" t="str">
            <v>Pensions costs - defined benefit plans</v>
          </cell>
          <cell r="F331" t="str">
            <v>EMERBB Italy Core Alt</v>
          </cell>
        </row>
        <row r="332">
          <cell r="B332" t="str">
            <v>Other Post retirement Benefits</v>
          </cell>
          <cell r="F332" t="str">
            <v>EMERBB Italy Mass Aff</v>
          </cell>
        </row>
        <row r="333">
          <cell r="B333" t="str">
            <v>Pensions (input)</v>
          </cell>
          <cell r="F333" t="str">
            <v>EMERBB Italy Mass Con</v>
          </cell>
        </row>
        <row r="334">
          <cell r="B334" t="str">
            <v>Compensation costs - performance</v>
          </cell>
          <cell r="F334" t="str">
            <v>EMERBB Italy Cards</v>
          </cell>
        </row>
        <row r="335">
          <cell r="B335" t="str">
            <v>Bonus and PIP</v>
          </cell>
          <cell r="F335" t="str">
            <v>EMERBB Italy Core Unspecified</v>
          </cell>
        </row>
        <row r="336">
          <cell r="B336" t="str">
            <v>Share based payments - Performance</v>
          </cell>
          <cell r="F336" t="str">
            <v>EMERBB Italy Unspecified</v>
          </cell>
        </row>
        <row r="337">
          <cell r="B337" t="str">
            <v>Performance Related Accruals (bonus only)</v>
          </cell>
          <cell r="F337" t="str">
            <v>EMERBB France Alt</v>
          </cell>
        </row>
        <row r="338">
          <cell r="B338" t="str">
            <v>Other Resourcing Costs</v>
          </cell>
          <cell r="F338" t="str">
            <v>EMERBB France Core Alt</v>
          </cell>
        </row>
        <row r="339">
          <cell r="B339" t="str">
            <v>Retirement and Redundancy</v>
          </cell>
          <cell r="F339" t="str">
            <v>EMERBB France Mass Aff</v>
          </cell>
        </row>
        <row r="340">
          <cell r="B340" t="str">
            <v>Outsourcing</v>
          </cell>
          <cell r="F340" t="str">
            <v>EMERBB France Mass Con</v>
          </cell>
        </row>
        <row r="341">
          <cell r="B341" t="str">
            <v>Outsourcing Costs</v>
          </cell>
          <cell r="F341" t="str">
            <v>EMERBB France Core Unspecified</v>
          </cell>
        </row>
        <row r="342">
          <cell r="B342" t="str">
            <v>Other Outsourcing and Professional Services</v>
          </cell>
          <cell r="F342" t="str">
            <v>EMERBB France Unspecified</v>
          </cell>
        </row>
        <row r="343">
          <cell r="B343" t="str">
            <v>Temporary Staff Costs</v>
          </cell>
          <cell r="F343" t="str">
            <v>EMERBB Legacy</v>
          </cell>
        </row>
        <row r="344">
          <cell r="B344" t="str">
            <v>Recruitment</v>
          </cell>
          <cell r="F344" t="str">
            <v>EMERBB Italy Retail Legacy</v>
          </cell>
        </row>
        <row r="345">
          <cell r="B345" t="str">
            <v>Training</v>
          </cell>
          <cell r="F345" t="str">
            <v>EMERBB Spain Legacy</v>
          </cell>
        </row>
        <row r="346">
          <cell r="B346" t="str">
            <v>Other Staff Costs</v>
          </cell>
          <cell r="F346" t="str">
            <v>EMERBB Portugal Legacy</v>
          </cell>
        </row>
        <row r="347">
          <cell r="B347" t="str">
            <v>Staff catering</v>
          </cell>
          <cell r="F347" t="str">
            <v>EMERBB France Legacy Alt</v>
          </cell>
        </row>
        <row r="348">
          <cell r="B348" t="str">
            <v>Staff Entertainment</v>
          </cell>
          <cell r="F348" t="str">
            <v>EMERBB France Cards</v>
          </cell>
        </row>
        <row r="349">
          <cell r="B349" t="str">
            <v>Infrastructure</v>
          </cell>
          <cell r="F349" t="str">
            <v>EMERBB France Retail Legacy</v>
          </cell>
        </row>
        <row r="350">
          <cell r="B350" t="str">
            <v>Property</v>
          </cell>
          <cell r="F350" t="str">
            <v>Europe Other Alt</v>
          </cell>
        </row>
        <row r="351">
          <cell r="B351" t="str">
            <v>Property Rental</v>
          </cell>
          <cell r="F351" t="str">
            <v>Europe Centre Global Retail</v>
          </cell>
        </row>
        <row r="352">
          <cell r="B352" t="str">
            <v>Other Property Costs</v>
          </cell>
          <cell r="F352" t="str">
            <v>Europe Centre (excl Cards)</v>
          </cell>
        </row>
        <row r="353">
          <cell r="B353" t="str">
            <v>Equipment</v>
          </cell>
          <cell r="F353" t="str">
            <v>Closed Europe Greece</v>
          </cell>
        </row>
        <row r="354">
          <cell r="B354" t="str">
            <v>Hardware</v>
          </cell>
          <cell r="F354" t="str">
            <v>Closed Europe Greece Cards</v>
          </cell>
        </row>
        <row r="355">
          <cell r="B355" t="str">
            <v>Software</v>
          </cell>
          <cell r="F355" t="str">
            <v>Europe Unspecified</v>
          </cell>
        </row>
        <row r="356">
          <cell r="B356" t="str">
            <v>Other Equipment Costs</v>
          </cell>
          <cell r="F356" t="str">
            <v>Group excl Head Office</v>
          </cell>
        </row>
        <row r="357">
          <cell r="B357" t="str">
            <v>Operating Lease rental</v>
          </cell>
          <cell r="F357" t="str">
            <v>Group excl Head Office Calculated</v>
          </cell>
        </row>
        <row r="358">
          <cell r="B358" t="str">
            <v>Depreciation for Property and Equipment</v>
          </cell>
          <cell r="F358" t="str">
            <v>Group excl Head Office Unspecified</v>
          </cell>
        </row>
        <row r="359">
          <cell r="B359" t="str">
            <v>Property Depreciation</v>
          </cell>
          <cell r="F359" t="str">
            <v>Group excl IB</v>
          </cell>
        </row>
        <row r="360">
          <cell r="B360" t="str">
            <v>Equipment and operating lease Depreciation</v>
          </cell>
          <cell r="F360" t="str">
            <v>Group_Memo</v>
          </cell>
        </row>
        <row r="361">
          <cell r="B361" t="str">
            <v>Amortisation</v>
          </cell>
          <cell r="F361" t="str">
            <v>Quadrant - Invest and Grow incl Head Office</v>
          </cell>
        </row>
        <row r="362">
          <cell r="B362" t="str">
            <v>Amortisation of Intangible assets</v>
          </cell>
          <cell r="F362" t="str">
            <v>Head Office</v>
          </cell>
        </row>
        <row r="363">
          <cell r="B363" t="str">
            <v>Amortisation Dummy Account (Do Not Use)</v>
          </cell>
          <cell r="F363" t="str">
            <v>Quadrant - Invest and Grow excl Head Office</v>
          </cell>
        </row>
        <row r="364">
          <cell r="B364" t="str">
            <v>Other administrative and general costs</v>
          </cell>
          <cell r="F364" t="str">
            <v>Round Ups</v>
          </cell>
        </row>
        <row r="365">
          <cell r="B365" t="str">
            <v>Consultancy, legal and professional fees</v>
          </cell>
          <cell r="F365" t="str">
            <v>Quadrant - Invest and Grow excl Head Office and Round Ups</v>
          </cell>
        </row>
        <row r="366">
          <cell r="B366" t="str">
            <v>Consultancy fees</v>
          </cell>
          <cell r="F366" t="str">
            <v>UKRB Current Accounts</v>
          </cell>
        </row>
        <row r="367">
          <cell r="B367" t="str">
            <v>Other Professional fees</v>
          </cell>
          <cell r="F367" t="str">
            <v>UKRB Barclays Business</v>
          </cell>
        </row>
        <row r="368">
          <cell r="B368" t="str">
            <v>Third Party Legal Spend</v>
          </cell>
          <cell r="F368" t="str">
            <v>UKRB Mortgages</v>
          </cell>
        </row>
        <row r="369">
          <cell r="B369" t="str">
            <v>Subscriptions, Publications,Stationery and Telephones</v>
          </cell>
          <cell r="F369" t="str">
            <v>UKRB Consumer Loans</v>
          </cell>
        </row>
        <row r="370">
          <cell r="B370" t="str">
            <v>Stationery Postage and Telephone</v>
          </cell>
          <cell r="F370" t="str">
            <v>UKRB Savings</v>
          </cell>
        </row>
        <row r="371">
          <cell r="B371" t="str">
            <v>Subscriptions and Publications</v>
          </cell>
          <cell r="F371" t="str">
            <v>UKRB General Insurance</v>
          </cell>
        </row>
        <row r="372">
          <cell r="B372" t="str">
            <v>Sundry losses, provisions and write offs</v>
          </cell>
          <cell r="F372" t="str">
            <v>UKRB PPI</v>
          </cell>
        </row>
        <row r="373">
          <cell r="B373" t="str">
            <v>Advertising, marketing and sponsorship</v>
          </cell>
          <cell r="F373" t="str">
            <v>Absa Bus Excl CPF Equities</v>
          </cell>
        </row>
        <row r="374">
          <cell r="B374" t="str">
            <v>Advertising and marketing</v>
          </cell>
          <cell r="F374" t="str">
            <v>Absa FS</v>
          </cell>
        </row>
        <row r="375">
          <cell r="B375" t="str">
            <v>Sponsorship</v>
          </cell>
          <cell r="F375" t="str">
            <v>Absa Other</v>
          </cell>
        </row>
        <row r="376">
          <cell r="B376" t="str">
            <v>Travel and accommodation</v>
          </cell>
          <cell r="F376" t="str">
            <v>Bcard UK</v>
          </cell>
        </row>
        <row r="377">
          <cell r="B377" t="str">
            <v>Entertainment</v>
          </cell>
          <cell r="F377" t="str">
            <v>Bcard Germany</v>
          </cell>
        </row>
        <row r="378">
          <cell r="B378" t="str">
            <v>Sundry and general expenses</v>
          </cell>
          <cell r="F378" t="str">
            <v>Bcard Entercard</v>
          </cell>
        </row>
        <row r="379">
          <cell r="B379" t="str">
            <v>Other Admin Costs</v>
          </cell>
          <cell r="F379" t="str">
            <v>Bcard Iberia Cards</v>
          </cell>
        </row>
        <row r="380">
          <cell r="B380" t="str">
            <v>Charitable and Political Donations</v>
          </cell>
          <cell r="F380" t="str">
            <v>Bcard GBS</v>
          </cell>
        </row>
        <row r="381">
          <cell r="B381" t="str">
            <v>Sundry expenses other</v>
          </cell>
          <cell r="F381" t="str">
            <v>Bcard US</v>
          </cell>
        </row>
        <row r="382">
          <cell r="B382" t="str">
            <v>Liquidity Support (BGI only)</v>
          </cell>
          <cell r="F382" t="str">
            <v>Bcard Absa Cards</v>
          </cell>
        </row>
        <row r="383">
          <cell r="B383" t="str">
            <v>Insurance Other</v>
          </cell>
          <cell r="F383" t="str">
            <v>IB IBD US</v>
          </cell>
        </row>
        <row r="384">
          <cell r="B384" t="str">
            <v>Impairment and disposal of non-current assets</v>
          </cell>
          <cell r="F384" t="str">
            <v>IB FI Rates Front Book</v>
          </cell>
        </row>
        <row r="385">
          <cell r="B385" t="str">
            <v>Equipment Impairment</v>
          </cell>
          <cell r="F385" t="str">
            <v>IB FI Credit</v>
          </cell>
        </row>
        <row r="386">
          <cell r="B386" t="str">
            <v>Property Impairment</v>
          </cell>
          <cell r="F386" t="str">
            <v>IB Municipals</v>
          </cell>
        </row>
        <row r="387">
          <cell r="B387" t="str">
            <v>Gain or loss on property disposals</v>
          </cell>
          <cell r="F387" t="str">
            <v>IB Securitised Products</v>
          </cell>
        </row>
        <row r="388">
          <cell r="B388" t="str">
            <v>Intangible Assets Impairment</v>
          </cell>
          <cell r="F388" t="str">
            <v>IB Foreign Exchange</v>
          </cell>
        </row>
        <row r="389">
          <cell r="B389" t="str">
            <v>Goodwill impairment P and L</v>
          </cell>
          <cell r="F389" t="str">
            <v>IB Prime Service</v>
          </cell>
        </row>
        <row r="390">
          <cell r="B390" t="str">
            <v>Internal Recharges</v>
          </cell>
          <cell r="F390" t="str">
            <v>IB Absa Capital</v>
          </cell>
        </row>
        <row r="391">
          <cell r="B391" t="str">
            <v>ETA - customer</v>
          </cell>
          <cell r="F391" t="str">
            <v>IB Equities US</v>
          </cell>
        </row>
        <row r="392">
          <cell r="B392" t="str">
            <v>ICP Cost ETA mark up reversal customer</v>
          </cell>
          <cell r="F392" t="str">
            <v>IB Markets Portfolio</v>
          </cell>
        </row>
        <row r="393">
          <cell r="B393" t="str">
            <v>ICP Internal ETA Expense PL9</v>
          </cell>
          <cell r="F393" t="str">
            <v>IB Treasury</v>
          </cell>
        </row>
        <row r="394">
          <cell r="B394" t="str">
            <v>ETA - supplier</v>
          </cell>
          <cell r="F394" t="str">
            <v>IB Central</v>
          </cell>
        </row>
        <row r="395">
          <cell r="B395" t="str">
            <v>ICP Cost ETA mark up reversal supplier</v>
          </cell>
          <cell r="F395" t="str">
            <v>Corp Global Corporates</v>
          </cell>
        </row>
        <row r="396">
          <cell r="B396" t="str">
            <v>ICP Internal ETA Income PL9</v>
          </cell>
          <cell r="F396" t="str">
            <v>Corp Global FI</v>
          </cell>
        </row>
        <row r="397">
          <cell r="B397" t="str">
            <v>Head Office Allocations</v>
          </cell>
          <cell r="F397" t="str">
            <v>Corp Domestic Corporate UK</v>
          </cell>
        </row>
        <row r="398">
          <cell r="B398" t="str">
            <v>Head Office Allocation (ex Bank Levy)</v>
          </cell>
          <cell r="F398" t="str">
            <v>Wealth HNW UK&amp;I</v>
          </cell>
        </row>
        <row r="399">
          <cell r="B399" t="str">
            <v>Head Office Bank Levy Allocation</v>
          </cell>
          <cell r="F399" t="str">
            <v>Wealth HNW EMEA</v>
          </cell>
        </row>
        <row r="400">
          <cell r="B400" t="str">
            <v>UK Bank Levy</v>
          </cell>
          <cell r="F400" t="str">
            <v>Wealth Americas</v>
          </cell>
        </row>
        <row r="401">
          <cell r="B401" t="str">
            <v>Late Paid Interest</v>
          </cell>
          <cell r="F401" t="str">
            <v>Wealth Intermediaries</v>
          </cell>
        </row>
        <row r="402">
          <cell r="B402" t="str">
            <v>Bank Levy</v>
          </cell>
          <cell r="F402" t="str">
            <v>Wealth International</v>
          </cell>
        </row>
        <row r="403">
          <cell r="B403" t="str">
            <v>JVs and Gain on Acquisition</v>
          </cell>
          <cell r="F403" t="str">
            <v>Wealth AM</v>
          </cell>
        </row>
        <row r="404">
          <cell r="B404" t="str">
            <v>JVs and Associates</v>
          </cell>
          <cell r="F404" t="str">
            <v>Quadrant - Reposition</v>
          </cell>
        </row>
        <row r="405">
          <cell r="B405" t="str">
            <v>Income from Associates and JVs</v>
          </cell>
          <cell r="F405" t="str">
            <v>EMERBB Spain Mass Aff</v>
          </cell>
        </row>
        <row r="406">
          <cell r="B406" t="str">
            <v>Profit on disposal of Associates,JVs and Subsidiaries</v>
          </cell>
          <cell r="F406" t="str">
            <v>EMERBB Portugal Mass Aff</v>
          </cell>
        </row>
        <row r="407">
          <cell r="B407" t="str">
            <v>Gain on Acquisition</v>
          </cell>
          <cell r="F407" t="str">
            <v>Africa</v>
          </cell>
        </row>
        <row r="408">
          <cell r="B408" t="str">
            <v>Total Taxation</v>
          </cell>
          <cell r="F408" t="str">
            <v>Absa Retail Markets</v>
          </cell>
        </row>
        <row r="409">
          <cell r="B409" t="str">
            <v>Statutory Taxation</v>
          </cell>
          <cell r="F409" t="str">
            <v>IB IBD Asia</v>
          </cell>
        </row>
        <row r="410">
          <cell r="B410" t="str">
            <v>Tax on ZCP</v>
          </cell>
          <cell r="F410" t="str">
            <v>IB IBD Europe</v>
          </cell>
        </row>
        <row r="411">
          <cell r="B411" t="str">
            <v>ICP Tax on ETA mark up reversal</v>
          </cell>
          <cell r="F411" t="str">
            <v>IB Emerging Markets</v>
          </cell>
        </row>
        <row r="412">
          <cell r="B412" t="str">
            <v>Tax on Head Office Cost Allocations</v>
          </cell>
          <cell r="F412" t="str">
            <v>IB Commodities</v>
          </cell>
        </row>
        <row r="413">
          <cell r="B413" t="str">
            <v>Tax on Head Office NI Allocations</v>
          </cell>
          <cell r="F413" t="str">
            <v>IB Equities Asia</v>
          </cell>
        </row>
        <row r="414">
          <cell r="B414" t="str">
            <v>Group tax adjustment (input)</v>
          </cell>
          <cell r="F414" t="str">
            <v>IB Equities Europe</v>
          </cell>
        </row>
        <row r="415">
          <cell r="B415" t="str">
            <v>Tax eliminations</v>
          </cell>
          <cell r="F415" t="str">
            <v>Corp Domestic Africa</v>
          </cell>
        </row>
        <row r="416">
          <cell r="B416" t="str">
            <v>Gain and loss on Discontinued Ops</v>
          </cell>
          <cell r="F416" t="str">
            <v>Corp ESHLA</v>
          </cell>
        </row>
        <row r="417">
          <cell r="B417" t="str">
            <v>Total Minority Interest</v>
          </cell>
          <cell r="F417" t="str">
            <v>Wealth HNW Asia</v>
          </cell>
        </row>
        <row r="418">
          <cell r="B418" t="str">
            <v>Profit attributable to MI</v>
          </cell>
          <cell r="F418" t="str">
            <v>Quadrant - Transition</v>
          </cell>
        </row>
        <row r="419">
          <cell r="B419" t="str">
            <v>Minority Interest (direct basis)</v>
          </cell>
          <cell r="F419" t="str">
            <v>UKRB Investments</v>
          </cell>
        </row>
        <row r="420">
          <cell r="B420" t="str">
            <v>NI on Minority Interest</v>
          </cell>
          <cell r="F420" t="str">
            <v>EMERBB Spain Mass Con</v>
          </cell>
        </row>
        <row r="421">
          <cell r="B421" t="str">
            <v>Backout notional interest</v>
          </cell>
          <cell r="F421" t="str">
            <v>EMERBB Portugal Mass Con</v>
          </cell>
        </row>
        <row r="422">
          <cell r="B422" t="str">
            <v>Economic Capital Charge</v>
          </cell>
          <cell r="F422" t="str">
            <v>EMERBB Italy Mass Aff</v>
          </cell>
        </row>
        <row r="423">
          <cell r="B423" t="str">
            <v>Economic Capital Charge - Cluster</v>
          </cell>
          <cell r="F423" t="str">
            <v>EMERBB Italy Mass Con</v>
          </cell>
        </row>
        <row r="424">
          <cell r="B424" t="str">
            <v>Economic Capital Charge - Group Adjustment</v>
          </cell>
          <cell r="F424" t="str">
            <v>EMERBB France Mass Aff</v>
          </cell>
        </row>
        <row r="425">
          <cell r="B425" t="str">
            <v>Economic profit group adjustment</v>
          </cell>
          <cell r="F425" t="str">
            <v>EMERBB France Mass Con</v>
          </cell>
        </row>
        <row r="426">
          <cell r="B426" t="str">
            <v>Risk Weighted Assets</v>
          </cell>
          <cell r="F426" t="str">
            <v>EMERBB Italy Cards</v>
          </cell>
        </row>
        <row r="427">
          <cell r="B427" t="str">
            <v>RWAs - Basel 1-3 Accounts</v>
          </cell>
          <cell r="F427" t="str">
            <v>Absa CPF Equities</v>
          </cell>
        </row>
        <row r="428">
          <cell r="B428" t="str">
            <v>RWAs - Net Managed (Basel 1)</v>
          </cell>
          <cell r="F428" t="str">
            <v>Bcard UK SL</v>
          </cell>
        </row>
        <row r="429">
          <cell r="B429" t="str">
            <v>RWAs - Net Managed (Basel 2, 2.5 &amp; 3)</v>
          </cell>
          <cell r="F429" t="str">
            <v>IB BNRI</v>
          </cell>
        </row>
        <row r="430">
          <cell r="B430" t="str">
            <v>RWAs - Total Operational Risk (Basel 2, 2.5 &amp; 3)</v>
          </cell>
          <cell r="F430" t="str">
            <v>IB Principal Investments</v>
          </cell>
        </row>
        <row r="431">
          <cell r="B431" t="str">
            <v>RWAs - Total Market Risk (Basel 2, 2.5 &amp; 3)</v>
          </cell>
          <cell r="F431" t="str">
            <v>IB Principal Credit</v>
          </cell>
        </row>
        <row r="432">
          <cell r="B432" t="str">
            <v>RWAs - Market Risk (Basel 2.5)</v>
          </cell>
          <cell r="F432" t="str">
            <v>Corp ROW Retail</v>
          </cell>
        </row>
        <row r="433">
          <cell r="B433" t="str">
            <v>RWAs - Market Risk (Basel 2) Do Not Use</v>
          </cell>
          <cell r="F433" t="str">
            <v>Wealth Brokerage</v>
          </cell>
        </row>
        <row r="434">
          <cell r="B434" t="str">
            <v>RWAs - Stressed VaR (Basel 2.5) Do Not Use</v>
          </cell>
          <cell r="F434" t="str">
            <v>Quadrant - Exit</v>
          </cell>
        </row>
        <row r="435">
          <cell r="B435" t="str">
            <v>RWAs - Other Market Risk (Basel 2.5) Do Not Use</v>
          </cell>
          <cell r="F435" t="str">
            <v>EMERBB Legacy</v>
          </cell>
        </row>
        <row r="436">
          <cell r="B436" t="str">
            <v>RWAs - Additional Market Risk (Basel 3)</v>
          </cell>
          <cell r="F436" t="str">
            <v>IB FI Rates Back Book</v>
          </cell>
        </row>
        <row r="437">
          <cell r="B437" t="str">
            <v>RWAs - Total Counterparty Risk (Basel 2, 2.5 &amp; 3)</v>
          </cell>
          <cell r="F437" t="str">
            <v>IB PAB</v>
          </cell>
        </row>
        <row r="438">
          <cell r="B438" t="str">
            <v>RWAs - Counterparty credit risk (Basel 2)</v>
          </cell>
          <cell r="F438" t="str">
            <v>Corp Non-core Europe</v>
          </cell>
        </row>
        <row r="439">
          <cell r="B439" t="str">
            <v>RWAs - Credit Valuation Adjustment (Basel 3)</v>
          </cell>
        </row>
        <row r="440">
          <cell r="B440" t="str">
            <v>RWAs - Exposures to Central Counterparties (Basel 3)</v>
          </cell>
        </row>
        <row r="441">
          <cell r="B441" t="str">
            <v>RWAs - Additional Counterparty Credit Risk (Basel 3)</v>
          </cell>
        </row>
        <row r="442">
          <cell r="B442" t="str">
            <v>RWAs - Total Gross Credit Risk (Basel 2, 2.5 &amp; 3)</v>
          </cell>
        </row>
        <row r="443">
          <cell r="B443" t="str">
            <v>RWAs - Total Gross Credit Risk - Standardised Approach (Basel 2)</v>
          </cell>
        </row>
        <row r="444">
          <cell r="B444" t="str">
            <v>RWAs - Total Gross Credit Risk - Advanced approach (Basel 2)</v>
          </cell>
        </row>
        <row r="445">
          <cell r="B445" t="str">
            <v>RWAs - Non Customer Assets - Standardised Approach (Basel 2)</v>
          </cell>
        </row>
        <row r="446">
          <cell r="B446" t="str">
            <v>RWAs - Non Customer Assets - Advanced Approach (Basel 2)</v>
          </cell>
        </row>
        <row r="447">
          <cell r="B447" t="str">
            <v>RWAs - Total Non Customer Assets - not analysed</v>
          </cell>
        </row>
        <row r="448">
          <cell r="B448" t="str">
            <v>RWAs - Total Gross Credit Risk - not analysed</v>
          </cell>
        </row>
        <row r="449">
          <cell r="B449" t="str">
            <v>RWAs - Additional Gross Credit Risk (Basel 3)</v>
          </cell>
        </row>
        <row r="450">
          <cell r="B450" t="str">
            <v>RWAs - Total Securitised Credit Risk (Basel 2, 2.5 &amp; 3)</v>
          </cell>
        </row>
        <row r="451">
          <cell r="B451" t="str">
            <v>RWAs - Securitisations (Basel 2)</v>
          </cell>
        </row>
        <row r="452">
          <cell r="B452" t="str">
            <v>RWAs - Resecuritisation RWAs (Basel 2.5)</v>
          </cell>
        </row>
        <row r="453">
          <cell r="B453" t="str">
            <v>RWAs - RWAs previously reported as deductions (Basel 3)</v>
          </cell>
        </row>
        <row r="454">
          <cell r="B454" t="str">
            <v>RWAs - Partial loss of FV adjustments (Basel 3) (IB)</v>
          </cell>
        </row>
        <row r="455">
          <cell r="B455" t="str">
            <v>RWAs - Net Managed (Basel 2 &amp; 2.5) - not analysed</v>
          </cell>
        </row>
        <row r="456">
          <cell r="B456" t="str">
            <v>RWAs - Net Managed (Basel 3) - not analysed</v>
          </cell>
        </row>
        <row r="457">
          <cell r="B457" t="str">
            <v>RWAs - Material Holdings, DTAs (timing) and MSRs (Basel 3)</v>
          </cell>
        </row>
        <row r="458">
          <cell r="B458" t="str">
            <v>RWAs - Material Holdings post 15% threshold (Basel 3)</v>
          </cell>
        </row>
        <row r="459">
          <cell r="B459" t="str">
            <v>RWAs - Deferred Tax Assets (timing diffs) post 15% threshold (Basel 3)</v>
          </cell>
        </row>
        <row r="460">
          <cell r="B460" t="str">
            <v>RWAs - Mortgage Servicing Rights post 15% threshold (Basel 3)</v>
          </cell>
        </row>
        <row r="461">
          <cell r="B461" t="str">
            <v>RWAs - Other Balances</v>
          </cell>
        </row>
        <row r="462">
          <cell r="B462" t="str">
            <v>RWAs - Net Managed (Basel 2)</v>
          </cell>
        </row>
        <row r="463">
          <cell r="B463" t="str">
            <v>RWAs - Net Managed (Basel 2 &amp; 2.5)</v>
          </cell>
        </row>
        <row r="464">
          <cell r="B464" t="str">
            <v>Total Counterparty Risk RWAs - Advanced Approach for Immateriality Calculation</v>
          </cell>
        </row>
        <row r="465">
          <cell r="B465" t="str">
            <v>Securitisation RWAs under Advanced Approach (excluding deductions)</v>
          </cell>
        </row>
        <row r="466">
          <cell r="B466" t="str">
            <v>RWA Equivalents of Securitisation Deductions under Advanced Approach</v>
          </cell>
        </row>
        <row r="467">
          <cell r="B467" t="str">
            <v>RWA Equivalents (MTP/STP Only)</v>
          </cell>
        </row>
        <row r="468">
          <cell r="B468" t="str">
            <v>BS</v>
          </cell>
        </row>
        <row r="469">
          <cell r="B469" t="str">
            <v>Total Assets</v>
          </cell>
        </row>
        <row r="470">
          <cell r="B470" t="str">
            <v>Total External Assets</v>
          </cell>
        </row>
        <row r="471">
          <cell r="B471" t="str">
            <v>Cash and balances at Central Banks</v>
          </cell>
        </row>
        <row r="472">
          <cell r="B472" t="str">
            <v>Items in course of collection from banks</v>
          </cell>
        </row>
        <row r="473">
          <cell r="B473" t="str">
            <v>Trading portfolio assets</v>
          </cell>
        </row>
        <row r="474">
          <cell r="B474" t="str">
            <v>Trading portfolio asset (input)</v>
          </cell>
        </row>
        <row r="475">
          <cell r="B475" t="str">
            <v>TPA Treasury and other Eligible bills</v>
          </cell>
        </row>
        <row r="476">
          <cell r="B476" t="str">
            <v>TPA Debt securities</v>
          </cell>
        </row>
        <row r="477">
          <cell r="B477" t="str">
            <v>TPA Equity securities</v>
          </cell>
        </row>
        <row r="478">
          <cell r="B478" t="str">
            <v>TPA Traded loans</v>
          </cell>
        </row>
        <row r="479">
          <cell r="B479" t="str">
            <v>TPA Physical commodity trdg positions</v>
          </cell>
        </row>
        <row r="480">
          <cell r="B480" t="str">
            <v>Financial Assets designated at FV</v>
          </cell>
        </row>
        <row r="481">
          <cell r="B481" t="str">
            <v>Fin Assets at FV Held on own account</v>
          </cell>
        </row>
        <row r="482">
          <cell r="B482" t="str">
            <v>Loans and advances designated at FV</v>
          </cell>
        </row>
        <row r="483">
          <cell r="B483" t="str">
            <v>Debt securities designated at FV</v>
          </cell>
        </row>
        <row r="484">
          <cell r="B484" t="str">
            <v>Equity securities designated at FV</v>
          </cell>
        </row>
        <row r="485">
          <cell r="B485" t="str">
            <v>Other Financial Assets designated at FV</v>
          </cell>
        </row>
        <row r="486">
          <cell r="B486" t="str">
            <v>Fin Ass at FV held re Lnkd Liab Inv Cont</v>
          </cell>
        </row>
        <row r="487">
          <cell r="B487" t="str">
            <v>Derivative financial instruments Assets</v>
          </cell>
        </row>
        <row r="488">
          <cell r="B488" t="str">
            <v>Loans and advances to banks.</v>
          </cell>
        </row>
        <row r="489">
          <cell r="B489" t="str">
            <v>Gross Loans and advances to banks</v>
          </cell>
        </row>
        <row r="490">
          <cell r="B490" t="str">
            <v>Impairment L&amp;A to banks</v>
          </cell>
        </row>
        <row r="491">
          <cell r="B491" t="str">
            <v>Loans and advances to customers</v>
          </cell>
        </row>
        <row r="492">
          <cell r="B492" t="str">
            <v>Gross Loans and advances to customers</v>
          </cell>
        </row>
        <row r="493">
          <cell r="B493" t="str">
            <v>Impairment L&amp;A to customers</v>
          </cell>
        </row>
        <row r="494">
          <cell r="B494" t="str">
            <v>Loans and Advances offset account</v>
          </cell>
        </row>
        <row r="495">
          <cell r="B495" t="str">
            <v>Available For Sale financial investments</v>
          </cell>
        </row>
        <row r="496">
          <cell r="B496" t="str">
            <v>Available for sale financial investments (MTP/STP Only)</v>
          </cell>
        </row>
        <row r="497">
          <cell r="B497" t="str">
            <v>AFS Debt Securities</v>
          </cell>
        </row>
        <row r="498">
          <cell r="B498" t="str">
            <v>AFS Equity Securities</v>
          </cell>
        </row>
        <row r="499">
          <cell r="B499" t="str">
            <v>AFS Treasury and Other Eligible bills</v>
          </cell>
        </row>
        <row r="500">
          <cell r="B500" t="str">
            <v>Rev Repos and Cash Coll on Secs Borrowed</v>
          </cell>
        </row>
        <row r="501">
          <cell r="B501" t="str">
            <v>Other assets</v>
          </cell>
        </row>
        <row r="502">
          <cell r="B502" t="str">
            <v>Current tax assets</v>
          </cell>
        </row>
        <row r="503">
          <cell r="B503" t="str">
            <v>Investments in Associates and JVs</v>
          </cell>
        </row>
        <row r="504">
          <cell r="B504" t="str">
            <v>Goodwill</v>
          </cell>
        </row>
        <row r="505">
          <cell r="B505" t="str">
            <v>Goodwill cost consul off TB</v>
          </cell>
        </row>
        <row r="506">
          <cell r="B506" t="str">
            <v>Published Adjmts External Assets (G/W)</v>
          </cell>
        </row>
        <row r="507">
          <cell r="B507" t="str">
            <v>Intangible assets</v>
          </cell>
        </row>
        <row r="508">
          <cell r="B508" t="str">
            <v>Intangible asset (input)</v>
          </cell>
        </row>
        <row r="509">
          <cell r="B509" t="str">
            <v>Software costs</v>
          </cell>
        </row>
        <row r="510">
          <cell r="B510" t="str">
            <v>Property Plant and Equipment</v>
          </cell>
        </row>
        <row r="511">
          <cell r="B511" t="str">
            <v>Non Current Assets held for sale</v>
          </cell>
        </row>
        <row r="512">
          <cell r="B512" t="str">
            <v>Own Shares</v>
          </cell>
        </row>
        <row r="513">
          <cell r="B513" t="str">
            <v>Deferred tax assets</v>
          </cell>
        </row>
        <row r="514">
          <cell r="B514" t="str">
            <v>Fair Value Hedged Assets</v>
          </cell>
        </row>
        <row r="515">
          <cell r="B515" t="str">
            <v>Retirement Benefit Schemes</v>
          </cell>
        </row>
        <row r="516">
          <cell r="B516" t="str">
            <v>Total Internal Assets</v>
          </cell>
        </row>
        <row r="517">
          <cell r="B517" t="str">
            <v>Internal Assets</v>
          </cell>
        </row>
        <row r="518">
          <cell r="B518" t="str">
            <v>Investment in Sub Cos</v>
          </cell>
        </row>
        <row r="519">
          <cell r="B519" t="str">
            <v>Total Liabilities</v>
          </cell>
        </row>
        <row r="520">
          <cell r="B520" t="str">
            <v>Total External Liabilities</v>
          </cell>
        </row>
        <row r="521">
          <cell r="B521" t="str">
            <v>Deposits from banks</v>
          </cell>
        </row>
        <row r="522">
          <cell r="B522" t="str">
            <v>Items in course of Colln due to Banks</v>
          </cell>
        </row>
        <row r="523">
          <cell r="B523" t="str">
            <v>Customer accounts</v>
          </cell>
        </row>
        <row r="524">
          <cell r="B524" t="str">
            <v>Trading portfolio liabilities</v>
          </cell>
        </row>
        <row r="525">
          <cell r="B525" t="str">
            <v>Financial liabilities designated at FV.</v>
          </cell>
        </row>
        <row r="526">
          <cell r="B526" t="str">
            <v>Financial liabilities at FV</v>
          </cell>
        </row>
        <row r="527">
          <cell r="B527" t="str">
            <v>Liabs to customers under ins contracts</v>
          </cell>
        </row>
        <row r="528">
          <cell r="B528" t="str">
            <v>Derivative financial instruments Liabs</v>
          </cell>
        </row>
        <row r="529">
          <cell r="B529" t="str">
            <v>Debt securities in issue</v>
          </cell>
        </row>
        <row r="530">
          <cell r="B530" t="str">
            <v>Repos and Cash Coll on Securities lent</v>
          </cell>
        </row>
        <row r="531">
          <cell r="B531" t="str">
            <v>Other liabilities</v>
          </cell>
        </row>
        <row r="532">
          <cell r="B532" t="str">
            <v>Current tax liabilities</v>
          </cell>
        </row>
        <row r="533">
          <cell r="B533" t="str">
            <v>Ins cont liabs incl Unit linked liabs</v>
          </cell>
        </row>
        <row r="534">
          <cell r="B534" t="str">
            <v>LTA Fund Liabs attrib to Policy Holders</v>
          </cell>
        </row>
        <row r="535">
          <cell r="B535" t="str">
            <v>Subordinated Liabilities</v>
          </cell>
        </row>
        <row r="536">
          <cell r="B536" t="str">
            <v>Deferred tax liabilities</v>
          </cell>
        </row>
        <row r="537">
          <cell r="B537" t="str">
            <v>Provisions</v>
          </cell>
        </row>
        <row r="538">
          <cell r="B538" t="str">
            <v>Fair Value Hedged Liabilities</v>
          </cell>
        </row>
        <row r="539">
          <cell r="B539" t="str">
            <v>Retirement Benefit Liabilities</v>
          </cell>
        </row>
        <row r="540">
          <cell r="B540" t="str">
            <v>Total Internal Liabilities</v>
          </cell>
        </row>
        <row r="541">
          <cell r="B541" t="str">
            <v>Net internal liabilities (input, Actuals only)</v>
          </cell>
        </row>
        <row r="542">
          <cell r="B542" t="str">
            <v>Net internal funding (calculated)</v>
          </cell>
        </row>
        <row r="543">
          <cell r="B543" t="str">
            <v>Internal Subordinated Liabilities</v>
          </cell>
        </row>
        <row r="544">
          <cell r="B544" t="str">
            <v>Shareholders equity</v>
          </cell>
        </row>
        <row r="545">
          <cell r="B545" t="str">
            <v>Called up share capital</v>
          </cell>
        </row>
        <row r="546">
          <cell r="B546" t="str">
            <v>Share premium</v>
          </cell>
        </row>
        <row r="547">
          <cell r="B547" t="str">
            <v>Other Reserves</v>
          </cell>
        </row>
        <row r="548">
          <cell r="B548" t="str">
            <v>Total capital redemption reserve</v>
          </cell>
        </row>
        <row r="549">
          <cell r="B549" t="str">
            <v>Other capital reserve</v>
          </cell>
        </row>
        <row r="550">
          <cell r="B550" t="str">
            <v>ICP Int Cap Trans with Head Office TR5</v>
          </cell>
        </row>
        <row r="551">
          <cell r="B551" t="str">
            <v>Pensions Remeasurements within Reserves</v>
          </cell>
        </row>
        <row r="552">
          <cell r="B552" t="str">
            <v>Available for sale reserve</v>
          </cell>
        </row>
        <row r="553">
          <cell r="B553" t="str">
            <v>Cash flow hedging reserve</v>
          </cell>
        </row>
        <row r="554">
          <cell r="B554" t="str">
            <v>Other Shareholders Equity</v>
          </cell>
        </row>
        <row r="555">
          <cell r="B555" t="str">
            <v>Currency Translation Reserve</v>
          </cell>
        </row>
        <row r="556">
          <cell r="B556" t="str">
            <v>Equity Elimination Control Accounts</v>
          </cell>
        </row>
        <row r="557">
          <cell r="B557" t="str">
            <v>Retained earnings</v>
          </cell>
        </row>
        <row r="558">
          <cell r="B558" t="str">
            <v>Treasury shares</v>
          </cell>
        </row>
        <row r="559">
          <cell r="B559" t="str">
            <v>Equity Opening Balance Suspense</v>
          </cell>
        </row>
        <row r="560">
          <cell r="B560" t="str">
            <v>Minority Interests</v>
          </cell>
        </row>
        <row r="561">
          <cell r="B561" t="str">
            <v>Equity MI</v>
          </cell>
        </row>
        <row r="562">
          <cell r="B562" t="str">
            <v>Non Equity MI</v>
          </cell>
        </row>
        <row r="563">
          <cell r="B563" t="str">
            <v>Preference Shares Total</v>
          </cell>
        </row>
        <row r="564">
          <cell r="B564" t="str">
            <v>Capital Metrics</v>
          </cell>
        </row>
        <row r="565">
          <cell r="B565" t="str">
            <v>Other Capital Measures</v>
          </cell>
        </row>
        <row r="566">
          <cell r="B566" t="str">
            <v>Total expected loss (defaulted and non-defaulted assets on IRB Approach)</v>
          </cell>
        </row>
        <row r="567">
          <cell r="B567" t="str">
            <v>Good book (non defaulted asset on IRB approach - also called EL Best Estimate)</v>
          </cell>
        </row>
        <row r="568">
          <cell r="B568" t="str">
            <v>Bad book (defaulted asset on IRB approach - also called EL Best Estimate)</v>
          </cell>
        </row>
        <row r="569">
          <cell r="B569" t="str">
            <v>Total balance sheet impairment (Total)</v>
          </cell>
        </row>
        <row r="570">
          <cell r="B570" t="str">
            <v>Total balance sheet impairment (IRB Approach)</v>
          </cell>
        </row>
        <row r="571">
          <cell r="B571" t="str">
            <v>Total balance sheet collective impairment (IRB Approach)</v>
          </cell>
        </row>
        <row r="572">
          <cell r="B572" t="str">
            <v>Total balance sheet individual impairment (IRB Approach)</v>
          </cell>
        </row>
        <row r="573">
          <cell r="B573" t="str">
            <v>Total balance sheet other qualifying provisions/impairment (IRB Approach)</v>
          </cell>
        </row>
        <row r="574">
          <cell r="B574" t="str">
            <v>Total balance sheet impairment (Standardised Approach)</v>
          </cell>
        </row>
        <row r="575">
          <cell r="B575" t="str">
            <v>Total balance sheet collective impairment (Standardised Approach)</v>
          </cell>
        </row>
        <row r="576">
          <cell r="B576" t="str">
            <v>Total balance sheet individual impairment (Standardised Approach)</v>
          </cell>
        </row>
        <row r="577">
          <cell r="B577" t="str">
            <v>Operational Risk Expected Loss</v>
          </cell>
        </row>
        <row r="578">
          <cell r="B578" t="str">
            <v>Total EL</v>
          </cell>
        </row>
        <row r="579">
          <cell r="B579" t="str">
            <v>Expected loss capital deduction (IRB only) - Risk</v>
          </cell>
        </row>
        <row r="580">
          <cell r="B580" t="str">
            <v>Capital Metrics (BBP Calcs)</v>
          </cell>
        </row>
        <row r="581">
          <cell r="B581" t="str">
            <v>Group Capital Metrics</v>
          </cell>
        </row>
        <row r="582">
          <cell r="B582" t="str">
            <v>Net WANS (EPS)</v>
          </cell>
        </row>
        <row r="583">
          <cell r="B583" t="str">
            <v>Do Not Use YTD Net WANS (EPS)</v>
          </cell>
        </row>
        <row r="584">
          <cell r="B584" t="str">
            <v>Do Not Use Monthly Net WANS (EPS)</v>
          </cell>
        </row>
        <row r="585">
          <cell r="B585" t="str">
            <v>Do Not Use Quarterly Net WANS (EPS)</v>
          </cell>
        </row>
        <row r="586">
          <cell r="B586" t="str">
            <v>EPS</v>
          </cell>
        </row>
        <row r="587">
          <cell r="B587" t="str">
            <v>DPS</v>
          </cell>
        </row>
        <row r="588">
          <cell r="B588" t="str">
            <v>Core Tier 1 Capital (Published)</v>
          </cell>
        </row>
        <row r="589">
          <cell r="B589" t="str">
            <v>Core Tier 1 Capital (Basel 2)</v>
          </cell>
        </row>
        <row r="590">
          <cell r="B590" t="str">
            <v>Core Tier 1 Capital (Transitioned Basel 3)</v>
          </cell>
        </row>
        <row r="591">
          <cell r="B591" t="str">
            <v>Tier 1 Capital</v>
          </cell>
        </row>
        <row r="592">
          <cell r="B592" t="str">
            <v>Total Capital Resources</v>
          </cell>
        </row>
        <row r="593">
          <cell r="B593" t="str">
            <v>Core Tier 1 Capital (Fully Loaded Basel 3)</v>
          </cell>
        </row>
        <row r="594">
          <cell r="B594" t="str">
            <v>Common Equity Tier 1 Capital</v>
          </cell>
        </row>
        <row r="595">
          <cell r="B595" t="str">
            <v>Core Tier 1 Ratio (Published)</v>
          </cell>
        </row>
        <row r="596">
          <cell r="B596" t="str">
            <v>Core Tier 1 Ratio (Basel 2)</v>
          </cell>
        </row>
        <row r="597">
          <cell r="B597" t="str">
            <v>Core Tier 1 Ratio (Transitioned Basel 3)</v>
          </cell>
        </row>
        <row r="598">
          <cell r="B598" t="str">
            <v>Tier 1 Ratio</v>
          </cell>
        </row>
        <row r="599">
          <cell r="B599" t="str">
            <v>Risk Asset Ratio</v>
          </cell>
        </row>
        <row r="600">
          <cell r="B600" t="str">
            <v>Core Tier 1 Ratio (Fully Loaded Basel 3)</v>
          </cell>
        </row>
        <row r="601">
          <cell r="B601" t="str">
            <v>Common Equity Tier 1 Ratio</v>
          </cell>
        </row>
        <row r="602">
          <cell r="B602" t="str">
            <v>CRD4 Leverage Exposure (Loaded)</v>
          </cell>
        </row>
        <row r="603">
          <cell r="B603" t="str">
            <v>Spare Capital (2)</v>
          </cell>
        </row>
        <row r="604">
          <cell r="B604" t="str">
            <v>Spare Capital (3)</v>
          </cell>
        </row>
        <row r="605">
          <cell r="B605" t="str">
            <v>Spare Capital (4)</v>
          </cell>
        </row>
        <row r="606">
          <cell r="B606" t="str">
            <v>CRD4 Fully Loaded Leverage Ratio (Loaded)</v>
          </cell>
        </row>
        <row r="607">
          <cell r="B607" t="str">
            <v>PRA Adjusted FL CET1 Leverage Ratio (Loaded)</v>
          </cell>
        </row>
        <row r="608">
          <cell r="B608" t="str">
            <v>Spare Ratio (3)</v>
          </cell>
        </row>
        <row r="609">
          <cell r="B609" t="str">
            <v>Spare Ratio (4)</v>
          </cell>
        </row>
        <row r="610">
          <cell r="B610" t="str">
            <v>Solus FSA Core Tier 1 Capital</v>
          </cell>
        </row>
        <row r="611">
          <cell r="B611" t="str">
            <v>Solus Total Capital Resources</v>
          </cell>
        </row>
        <row r="612">
          <cell r="B612" t="str">
            <v>Solus RWAs</v>
          </cell>
        </row>
        <row r="613">
          <cell r="B613" t="str">
            <v>Solus FSA Core Tier 1 Ratio</v>
          </cell>
        </row>
        <row r="614">
          <cell r="B614" t="str">
            <v>Solus Risk Asset Ratio</v>
          </cell>
        </row>
        <row r="615">
          <cell r="B615" t="str">
            <v>Adjusted Gross Leverage</v>
          </cell>
        </row>
        <row r="616">
          <cell r="B616" t="str">
            <v>Equity calculation for ROE and ROTE (Transitioned)</v>
          </cell>
        </row>
        <row r="617">
          <cell r="B617" t="str">
            <v>Regulatory Capital (Spot Equity Calc)</v>
          </cell>
        </row>
        <row r="618">
          <cell r="B618" t="str">
            <v>Reserve adjustments (Transitioned Spot Equity Calc)</v>
          </cell>
        </row>
        <row r="619">
          <cell r="B619" t="str">
            <v>Goodwill (Transitioned Spot Equity Calc)</v>
          </cell>
        </row>
        <row r="620">
          <cell r="B620" t="str">
            <v>Minority Interests (Transitioned Spot Equity Calc)</v>
          </cell>
        </row>
        <row r="621">
          <cell r="B621" t="str">
            <v>Non-Consolidated Subsidiaries (Transitioned Spot Equity Calc)</v>
          </cell>
        </row>
        <row r="622">
          <cell r="B622" t="str">
            <v>EL&gt;Imp (Gross) (Transitioned Spot Equity Calc)</v>
          </cell>
        </row>
        <row r="623">
          <cell r="B623" t="str">
            <v>EL&gt;Imp (Tax) (Transitioned Spot Equity Calc)</v>
          </cell>
        </row>
        <row r="624">
          <cell r="B624" t="str">
            <v>Securitisation deductions (Transitioned Spot Equity Calc)</v>
          </cell>
        </row>
        <row r="625">
          <cell r="B625" t="str">
            <v>FX (Transitioned Spot Equity Calc)</v>
          </cell>
        </row>
        <row r="626">
          <cell r="B626" t="str">
            <v>Material Holdings (Transitioned Spot Equity Calc)</v>
          </cell>
        </row>
        <row r="627">
          <cell r="B627" t="str">
            <v>DTA deductions (Transitioned Spot Equity Calc)</v>
          </cell>
        </row>
        <row r="628">
          <cell r="B628" t="str">
            <v>DVA (Transitioned Spot Equity Calc)</v>
          </cell>
        </row>
        <row r="629">
          <cell r="B629" t="str">
            <v>PVA (Transitioned Spot Equity Calc)</v>
          </cell>
        </row>
        <row r="630">
          <cell r="B630" t="str">
            <v>Spare reserve 1 (Transitioned Spot Equity Calc)</v>
          </cell>
        </row>
        <row r="631">
          <cell r="B631" t="str">
            <v>Spare reserve 2 (Transitioned Spot Equity Calc)</v>
          </cell>
        </row>
        <row r="632">
          <cell r="B632" t="str">
            <v>Spare reserve 3 (Transitioned Spot Equity Calc)</v>
          </cell>
        </row>
        <row r="633">
          <cell r="B633" t="str">
            <v>Post-tax accumulated own credit adjustment</v>
          </cell>
        </row>
        <row r="634">
          <cell r="B634" t="str">
            <v>Post-tax own credit (YTD)</v>
          </cell>
        </row>
        <row r="635">
          <cell r="B635" t="str">
            <v>Post-tax own credit (Opening Balance)</v>
          </cell>
        </row>
        <row r="636">
          <cell r="B636" t="str">
            <v>Post-tax own credit (YTD Realised Gains Adjustment)</v>
          </cell>
        </row>
        <row r="637">
          <cell r="B637" t="str">
            <v>Tangible equity adjustment</v>
          </cell>
        </row>
        <row r="638">
          <cell r="B638" t="str">
            <v>Goodwill (Stat)</v>
          </cell>
        </row>
        <row r="639">
          <cell r="B639" t="str">
            <v>MI (Stat) for Absa entities</v>
          </cell>
        </row>
        <row r="640">
          <cell r="B640" t="str">
            <v>Spot Equity (Transitioned)</v>
          </cell>
        </row>
        <row r="641">
          <cell r="B641" t="str">
            <v>Spot Tangible Equity</v>
          </cell>
        </row>
        <row r="642">
          <cell r="B642" t="str">
            <v>NGE Metrics (Archive)</v>
          </cell>
        </row>
        <row r="643">
          <cell r="B643" t="str">
            <v>NGE (Archive)</v>
          </cell>
        </row>
        <row r="644">
          <cell r="B644" t="str">
            <v>NGE Pre Dividend (Archive)</v>
          </cell>
        </row>
        <row r="645">
          <cell r="B645" t="str">
            <v>NGE (Continuing Ops) (Archive)</v>
          </cell>
        </row>
        <row r="646">
          <cell r="B646" t="str">
            <v>NGE Pre Dividend (Continuing Ops) (Archive)</v>
          </cell>
        </row>
        <row r="647">
          <cell r="B647" t="str">
            <v>NGE (Discontinued Ops) (Archive)</v>
          </cell>
        </row>
        <row r="648">
          <cell r="B648" t="str">
            <v>NGE Pre Dividend (Discontinued Ops) (Archive)</v>
          </cell>
        </row>
        <row r="649">
          <cell r="B649" t="str">
            <v>Returns Metrics - Upload Only</v>
          </cell>
        </row>
        <row r="650">
          <cell r="B650" t="str">
            <v>Do Not Use YTD ROE</v>
          </cell>
        </row>
        <row r="651">
          <cell r="B651" t="str">
            <v>Do Not Use Monthly ROE</v>
          </cell>
        </row>
        <row r="652">
          <cell r="B652" t="str">
            <v>Do Not Use Quarterly ROE</v>
          </cell>
        </row>
        <row r="653">
          <cell r="B653" t="str">
            <v>Do Not Use YTD ROE (Continuing Ops)</v>
          </cell>
        </row>
        <row r="654">
          <cell r="B654" t="str">
            <v>Do Not Use Monthly ROE (Continuing Ops)</v>
          </cell>
        </row>
        <row r="655">
          <cell r="B655" t="str">
            <v>Do Not Use Quarterly ROE (Continuing Ops)</v>
          </cell>
        </row>
        <row r="656">
          <cell r="B656" t="str">
            <v>Do Not Use YTD ROE (Underlying)</v>
          </cell>
        </row>
        <row r="657">
          <cell r="B657" t="str">
            <v>Do Not Use Monthly ROE (Underlying)</v>
          </cell>
        </row>
        <row r="658">
          <cell r="B658" t="str">
            <v>Do Not Use Quarterly ROE (Underlying)</v>
          </cell>
        </row>
        <row r="659">
          <cell r="B659" t="str">
            <v>Do Not Use YTD ROE (Adjusted)</v>
          </cell>
        </row>
        <row r="660">
          <cell r="B660" t="str">
            <v>Do Not Use Monthly ROE (Adjusted)</v>
          </cell>
        </row>
        <row r="661">
          <cell r="B661" t="str">
            <v>Do Not Use Quarterly ROE (Adjusted)</v>
          </cell>
        </row>
        <row r="662">
          <cell r="B662" t="str">
            <v>Do Not Use YTD ROTE</v>
          </cell>
        </row>
        <row r="663">
          <cell r="B663" t="str">
            <v>Do Not Use Monthly ROTE</v>
          </cell>
        </row>
        <row r="664">
          <cell r="B664" t="str">
            <v>Do Not Use Quarterly ROTE</v>
          </cell>
        </row>
        <row r="665">
          <cell r="B665" t="str">
            <v>Do Not Use YTD ROTE (Continuing Ops)</v>
          </cell>
        </row>
        <row r="666">
          <cell r="B666" t="str">
            <v>Do Not Use Monthly ROTE (Continuing Ops)</v>
          </cell>
        </row>
        <row r="667">
          <cell r="B667" t="str">
            <v>Do Not Use Quarterly ROTE (Continuing Ops)</v>
          </cell>
        </row>
        <row r="668">
          <cell r="B668" t="str">
            <v>Do Not Use YTD ROTE (Underlying)</v>
          </cell>
        </row>
        <row r="669">
          <cell r="B669" t="str">
            <v>Do Not Use Monthly ROTE (Underlying)</v>
          </cell>
        </row>
        <row r="670">
          <cell r="B670" t="str">
            <v>Do Not Use Quarterly ROTE (Underlying)</v>
          </cell>
        </row>
        <row r="671">
          <cell r="B671" t="str">
            <v>Do Not Use YTD ROTE (Adjusted)</v>
          </cell>
        </row>
        <row r="672">
          <cell r="B672" t="str">
            <v>Do Not Use Monthly ROTE (Adjusted)</v>
          </cell>
        </row>
        <row r="673">
          <cell r="B673" t="str">
            <v>Do Not Use Quarterly ROTE (Adjusted)</v>
          </cell>
        </row>
        <row r="674">
          <cell r="B674" t="str">
            <v>Do Not Use YTD RORC</v>
          </cell>
        </row>
        <row r="675">
          <cell r="B675" t="str">
            <v>Do Not Use Monthly RORC</v>
          </cell>
        </row>
        <row r="676">
          <cell r="B676" t="str">
            <v>Do Not Use Quarterly RORC</v>
          </cell>
        </row>
        <row r="677">
          <cell r="B677" t="str">
            <v>Do Not Use YTD RORC (Continuing Ops)</v>
          </cell>
        </row>
        <row r="678">
          <cell r="B678" t="str">
            <v>Do Not Use Monthly RORC (Continuing Ops)</v>
          </cell>
        </row>
        <row r="679">
          <cell r="B679" t="str">
            <v>Do Not Use Quarterly RORC (Continuing Ops)</v>
          </cell>
        </row>
        <row r="680">
          <cell r="B680" t="str">
            <v>Do Not Use YTD RORC (Underlying)</v>
          </cell>
        </row>
        <row r="681">
          <cell r="B681" t="str">
            <v>Do Not Use Monthly RORC (Underlying)</v>
          </cell>
        </row>
        <row r="682">
          <cell r="B682" t="str">
            <v>Do Not Use Quarterly RORC (Underlying)</v>
          </cell>
        </row>
        <row r="683">
          <cell r="B683" t="str">
            <v>Do Not Use YTD RORC (Adjusted)</v>
          </cell>
        </row>
        <row r="684">
          <cell r="B684" t="str">
            <v>Do Not Use Monthly RORC (Adjusted)</v>
          </cell>
        </row>
        <row r="685">
          <cell r="B685" t="str">
            <v>Do Not Use Quarterly RORC (Adjusted)</v>
          </cell>
        </row>
        <row r="686">
          <cell r="B686" t="str">
            <v>Do Not Use YTD RORWAs</v>
          </cell>
        </row>
        <row r="687">
          <cell r="B687" t="str">
            <v>Do Not Use Monthly RORWAs</v>
          </cell>
        </row>
        <row r="688">
          <cell r="B688" t="str">
            <v>Do Not Use Quarterly RORWAs</v>
          </cell>
        </row>
        <row r="689">
          <cell r="B689" t="str">
            <v>Do Not Use YTD RORWAs (Continuing Ops)</v>
          </cell>
        </row>
        <row r="690">
          <cell r="B690" t="str">
            <v>Do Not Use Monthly RORWAs (Continuing Ops)</v>
          </cell>
        </row>
        <row r="691">
          <cell r="B691" t="str">
            <v>Do Not Use Quarterly RORWAs (Continuing Ops)</v>
          </cell>
        </row>
        <row r="692">
          <cell r="B692" t="str">
            <v>Do Not Use YTD RORWAs (Underlying)</v>
          </cell>
        </row>
        <row r="693">
          <cell r="B693" t="str">
            <v>Do Not Use Monthly RORWAs (Underlying)</v>
          </cell>
        </row>
        <row r="694">
          <cell r="B694" t="str">
            <v>Do Not Use Quarterly RORWAs (Underlying)</v>
          </cell>
        </row>
        <row r="695">
          <cell r="B695" t="str">
            <v>Do Not Use YTD RORWAs (Adjusted)</v>
          </cell>
        </row>
        <row r="696">
          <cell r="B696" t="str">
            <v>Do Not Use Monthly RORWAs (Adjusted)</v>
          </cell>
        </row>
        <row r="697">
          <cell r="B697" t="str">
            <v>Do Not Use Quarterly RORWAs (Adjusted)</v>
          </cell>
        </row>
        <row r="698">
          <cell r="B698" t="str">
            <v>Do Not Use YTD ROEC incl GW</v>
          </cell>
        </row>
        <row r="699">
          <cell r="B699" t="str">
            <v>Do Not Use Monthly ROEC incl GW</v>
          </cell>
        </row>
        <row r="700">
          <cell r="B700" t="str">
            <v>Do Not Use Quarterly ROEC incl GW</v>
          </cell>
        </row>
        <row r="701">
          <cell r="B701" t="str">
            <v>Do Not Use YTD ROEC incl GW (Continuing Ops)</v>
          </cell>
        </row>
        <row r="702">
          <cell r="B702" t="str">
            <v>Do Not Use Monthly ROEC incl GW (Continuing Ops)</v>
          </cell>
        </row>
        <row r="703">
          <cell r="B703" t="str">
            <v>Do Not Use Quarterly ROEC incl GW (Continuing Ops)</v>
          </cell>
        </row>
        <row r="704">
          <cell r="B704" t="str">
            <v>Do Not Use YTD ROEC incl GW (Underlying)</v>
          </cell>
        </row>
        <row r="705">
          <cell r="B705" t="str">
            <v>Do Not Use Monthly ROEC incl GW (Underlying)</v>
          </cell>
        </row>
        <row r="706">
          <cell r="B706" t="str">
            <v>Do Not Use Quarterly ROEC incl GW (Underlying)</v>
          </cell>
        </row>
        <row r="707">
          <cell r="B707" t="str">
            <v>Do Not Use YTD ROEC incl GW (Adjusted)</v>
          </cell>
        </row>
        <row r="708">
          <cell r="B708" t="str">
            <v>Do Not Use Monthly ROEC incl GW (Adjusted)</v>
          </cell>
        </row>
        <row r="709">
          <cell r="B709" t="str">
            <v>Do Not Use Quarterly ROEC incl GW (Adjusted)</v>
          </cell>
        </row>
        <row r="710">
          <cell r="B710" t="str">
            <v>Do Not Use YTD Income RORWAs</v>
          </cell>
        </row>
        <row r="711">
          <cell r="B711" t="str">
            <v>Do Not Use Monthly Income RORWAs</v>
          </cell>
        </row>
        <row r="712">
          <cell r="B712" t="str">
            <v>Do Not Use Quarterly Income RORWAs</v>
          </cell>
        </row>
        <row r="713">
          <cell r="B713" t="str">
            <v>Do Not Use YTD Income RORWAs (Continuing Ops)</v>
          </cell>
        </row>
        <row r="714">
          <cell r="B714" t="str">
            <v>Do Not Use Monthly Income RORWAs (Continuing Ops)</v>
          </cell>
        </row>
        <row r="715">
          <cell r="B715" t="str">
            <v>Do Not Use Quarterly Income RORWAs (Continuing Ops)</v>
          </cell>
        </row>
        <row r="716">
          <cell r="B716" t="str">
            <v>Do Not Use YTD Income RORWAs (Underlying)</v>
          </cell>
        </row>
        <row r="717">
          <cell r="B717" t="str">
            <v>Do Not Use Monthly Income RORWAs (Underlying)</v>
          </cell>
        </row>
        <row r="718">
          <cell r="B718" t="str">
            <v>Do Not Use Quarterly Income RORWAs (Underlying)</v>
          </cell>
        </row>
        <row r="719">
          <cell r="B719" t="str">
            <v>Do Not Use YTD Income RORWAs (Adjusted)</v>
          </cell>
        </row>
        <row r="720">
          <cell r="B720" t="str">
            <v>Do Not Use Monthly Income RORWAs (Adjusted)</v>
          </cell>
        </row>
        <row r="721">
          <cell r="B721" t="str">
            <v>Do Not Use Quarterly Income RORWAs (Adjusted)</v>
          </cell>
        </row>
        <row r="722">
          <cell r="B722" t="str">
            <v>Do Not Use YTD Average Equity (ROE)</v>
          </cell>
        </row>
        <row r="723">
          <cell r="B723" t="str">
            <v>Do Not Use Monthly Average Equity (ROE)</v>
          </cell>
        </row>
        <row r="724">
          <cell r="B724" t="str">
            <v>Do Not Use Quarterly Average Equity (ROE)</v>
          </cell>
        </row>
        <row r="725">
          <cell r="B725" t="str">
            <v>Do Not Use YTD Average Equity (Adjusted ROE)</v>
          </cell>
        </row>
        <row r="726">
          <cell r="B726" t="str">
            <v>Do Not Use Monthly Average Equity (Adjusted ROE)</v>
          </cell>
        </row>
        <row r="727">
          <cell r="B727" t="str">
            <v>Do Not Use Quarterly Average Equity (Adjusted ROE)</v>
          </cell>
        </row>
        <row r="728">
          <cell r="B728" t="str">
            <v>Do Not Use YTD Average Tangible Equity (ROTE)</v>
          </cell>
        </row>
        <row r="729">
          <cell r="B729" t="str">
            <v>Do Not Use Monthly Average Tangible Equity (ROTE)</v>
          </cell>
        </row>
        <row r="730">
          <cell r="B730" t="str">
            <v>Do Not Use Quarterly Average Tangible Equity (ROTE)</v>
          </cell>
        </row>
        <row r="731">
          <cell r="B731" t="str">
            <v>Do Not Use YTD Average Tangible Equity (Adjusted ROTE)</v>
          </cell>
        </row>
        <row r="732">
          <cell r="B732" t="str">
            <v>Do Not Use Monthly Average Tangible Equity (Adjusted ROTE)</v>
          </cell>
        </row>
        <row r="733">
          <cell r="B733" t="str">
            <v>Do Not Use Quarterly Average Tangible Equity (Adjusted ROTE)</v>
          </cell>
        </row>
        <row r="734">
          <cell r="B734" t="str">
            <v>Do Not Use YTD Average Regulatory Capital (RORC)</v>
          </cell>
        </row>
        <row r="735">
          <cell r="B735" t="str">
            <v>Do Not Use Monthly Average Regulatory Capital (RORC)</v>
          </cell>
        </row>
        <row r="736">
          <cell r="B736" t="str">
            <v>Do Not Use Quarterly Average Regulatory Capital (RORC)</v>
          </cell>
        </row>
        <row r="737">
          <cell r="B737" t="str">
            <v>Do Not Use YTD Average RWAs (RORWAs)</v>
          </cell>
        </row>
        <row r="738">
          <cell r="B738" t="str">
            <v>Do Not Use Monthly Average RWAs (RORWAs)</v>
          </cell>
        </row>
        <row r="739">
          <cell r="B739" t="str">
            <v>Do Not Use Quarterly Average RWAs (RORWAs)</v>
          </cell>
        </row>
        <row r="740">
          <cell r="B740" t="str">
            <v>Do Not Use YTD AEC incl GW (ROEC incl GW)</v>
          </cell>
        </row>
        <row r="741">
          <cell r="B741" t="str">
            <v>Do Not Use Monthly AEC incl GW (ROEC incl GW)</v>
          </cell>
        </row>
        <row r="742">
          <cell r="B742" t="str">
            <v>Do Not Use Quarterly AEC incl GW (ROEC incl GW)</v>
          </cell>
        </row>
        <row r="743">
          <cell r="B743" t="str">
            <v>Attributable Profit (Archive)</v>
          </cell>
        </row>
        <row r="744">
          <cell r="B744" t="str">
            <v>AP for ROE</v>
          </cell>
        </row>
        <row r="745">
          <cell r="B745" t="str">
            <v>AP for ROTE</v>
          </cell>
        </row>
        <row r="746">
          <cell r="B746" t="str">
            <v>PAT (Less Tax on Notional Interest) (Archive)</v>
          </cell>
        </row>
        <row r="747">
          <cell r="B747" t="str">
            <v>PAT for RORWAs</v>
          </cell>
        </row>
        <row r="748">
          <cell r="B748" t="str">
            <v>Attributable Profit (Underlying) (Archive)</v>
          </cell>
        </row>
        <row r="749">
          <cell r="B749" t="str">
            <v>Attributable Profit (Adjusted) (Archive)</v>
          </cell>
        </row>
        <row r="750">
          <cell r="B750" t="str">
            <v>PAT (Less Tax on Notional Interest) (Underlying) (Archive)</v>
          </cell>
        </row>
        <row r="751">
          <cell r="B751" t="str">
            <v>PAT (Less Tax on Notional Interest) (Adjusted) (Archive)</v>
          </cell>
        </row>
        <row r="752">
          <cell r="B752" t="str">
            <v>Spot Shareholders Funds</v>
          </cell>
        </row>
        <row r="753">
          <cell r="B753" t="str">
            <v>EP &amp; AEC Metrics</v>
          </cell>
        </row>
        <row r="754">
          <cell r="B754" t="str">
            <v>EP incl GW</v>
          </cell>
        </row>
        <row r="755">
          <cell r="B755" t="str">
            <v>Returns Metrics</v>
          </cell>
        </row>
        <row r="756">
          <cell r="B756" t="str">
            <v>ROE (Archive)</v>
          </cell>
        </row>
        <row r="757">
          <cell r="B757" t="str">
            <v>ROE (Continuing Ops) (Archive)</v>
          </cell>
        </row>
        <row r="758">
          <cell r="B758" t="str">
            <v>ROE (Underlying) (Archive)</v>
          </cell>
        </row>
        <row r="759">
          <cell r="B759" t="str">
            <v>ROE (Adjusted) (Archive)</v>
          </cell>
        </row>
        <row r="760">
          <cell r="B760" t="str">
            <v>ROTE (Archive)</v>
          </cell>
        </row>
        <row r="761">
          <cell r="B761" t="str">
            <v>ROTE (Continuing Ops) (Archive)</v>
          </cell>
        </row>
        <row r="762">
          <cell r="B762" t="str">
            <v>ROTE (Underlying) (Archive)</v>
          </cell>
        </row>
        <row r="763">
          <cell r="B763" t="str">
            <v>ROTE (Adjusted) (Archive)</v>
          </cell>
        </row>
        <row r="764">
          <cell r="B764" t="str">
            <v>RORC (Archive)</v>
          </cell>
        </row>
        <row r="765">
          <cell r="B765" t="str">
            <v>RORC (Continuing Ops) (Archive)</v>
          </cell>
        </row>
        <row r="766">
          <cell r="B766" t="str">
            <v>RORC (Underlying) (Archive)</v>
          </cell>
        </row>
        <row r="767">
          <cell r="B767" t="str">
            <v>RORC (Adjusted) (Archive)</v>
          </cell>
        </row>
        <row r="768">
          <cell r="B768" t="str">
            <v>RORWAs (Archive)</v>
          </cell>
        </row>
        <row r="769">
          <cell r="B769" t="str">
            <v>RORWAs (Continuing Ops) (Archive)</v>
          </cell>
        </row>
        <row r="770">
          <cell r="B770" t="str">
            <v>RORWAs (Underlying) (Archive)</v>
          </cell>
        </row>
        <row r="771">
          <cell r="B771" t="str">
            <v>RORWAs (Adjusted) (Archive)</v>
          </cell>
        </row>
        <row r="772">
          <cell r="B772" t="str">
            <v>ROEC incl GW (Archive)</v>
          </cell>
        </row>
        <row r="773">
          <cell r="B773" t="str">
            <v>ROEC incl GW (Continuing Ops) (Archive)</v>
          </cell>
        </row>
        <row r="774">
          <cell r="B774" t="str">
            <v>ROEC incl GW (Underlying) (Archive)</v>
          </cell>
        </row>
        <row r="775">
          <cell r="B775" t="str">
            <v>ROEC incl GW (Adjusted) (Archive)</v>
          </cell>
        </row>
        <row r="776">
          <cell r="B776" t="str">
            <v>Income RORWAs (Archive)</v>
          </cell>
        </row>
        <row r="777">
          <cell r="B777" t="str">
            <v>Income RORWAs (Continuing Ops) (Archive)</v>
          </cell>
        </row>
        <row r="778">
          <cell r="B778" t="str">
            <v>Income RORWAs (Underlying) (Archive)</v>
          </cell>
        </row>
        <row r="779">
          <cell r="B779" t="str">
            <v>Income RORWAs (Adjusted) (Archive)</v>
          </cell>
        </row>
        <row r="780">
          <cell r="B780" t="str">
            <v>Average RWAs (RORWAs Transitioned)</v>
          </cell>
        </row>
        <row r="781">
          <cell r="B781" t="str">
            <v>Average RWAs (RORWAs Basel 2.5)</v>
          </cell>
        </row>
        <row r="782">
          <cell r="B782" t="str">
            <v>Average RWAs (RORWAs F-L CRD4)</v>
          </cell>
        </row>
        <row r="783">
          <cell r="B783" t="str">
            <v>RORWAs (Transitioned)</v>
          </cell>
        </row>
        <row r="784">
          <cell r="B784" t="str">
            <v>RORWAs (Basel 2.5)</v>
          </cell>
        </row>
        <row r="785">
          <cell r="B785" t="str">
            <v>RORWAs (F-L CRD4)</v>
          </cell>
        </row>
        <row r="786">
          <cell r="B786" t="str">
            <v>Income RORWAs (Transitioned)</v>
          </cell>
        </row>
        <row r="787">
          <cell r="B787" t="str">
            <v>Income RORWAs (Basel 2.5)</v>
          </cell>
        </row>
        <row r="788">
          <cell r="B788" t="str">
            <v>Income RORWAs (F-L CRD4)</v>
          </cell>
        </row>
        <row r="789">
          <cell r="B789" t="str">
            <v>ROEC (Draft)</v>
          </cell>
        </row>
        <row r="790">
          <cell r="B790" t="str">
            <v>NAV Metrics</v>
          </cell>
        </row>
        <row r="791">
          <cell r="B791" t="str">
            <v>Gross WANS (NAV)</v>
          </cell>
        </row>
        <row r="792">
          <cell r="B792" t="str">
            <v>NAV per Share</v>
          </cell>
        </row>
        <row r="793">
          <cell r="B793" t="str">
            <v>Tangible NAV per Share</v>
          </cell>
        </row>
        <row r="794">
          <cell r="B794" t="str">
            <v>NGE Calcs</v>
          </cell>
        </row>
        <row r="795">
          <cell r="B795" t="str">
            <v>NGE (F-L CRD4)</v>
          </cell>
        </row>
        <row r="796">
          <cell r="B796" t="str">
            <v>NGE Pre-Dividend (F-L CRD4)</v>
          </cell>
        </row>
        <row r="797">
          <cell r="B797" t="str">
            <v>AP for NGE (F-L CRD4)</v>
          </cell>
        </row>
        <row r="798">
          <cell r="B798" t="str">
            <v>AP (F-L CRD4 NGE)</v>
          </cell>
        </row>
        <row r="799">
          <cell r="B799" t="str">
            <v>Exclude own credit (F-L CRD4 NGE)</v>
          </cell>
        </row>
        <row r="800">
          <cell r="B800" t="str">
            <v>Reserve Movements (F-L CRD4 NGE)</v>
          </cell>
        </row>
        <row r="801">
          <cell r="B801" t="str">
            <v>Business Reserve Movements (F-L CRD4 NGE)</v>
          </cell>
        </row>
        <row r="802">
          <cell r="B802" t="str">
            <v>Goodwill (F-L CRD4 NGE Movement)</v>
          </cell>
        </row>
        <row r="803">
          <cell r="B803" t="str">
            <v>Goodwill (F-L CRD4 NGE Opening)</v>
          </cell>
        </row>
        <row r="804">
          <cell r="B804" t="str">
            <v>Goodwill (F-L CRD4 NGE Closing)</v>
          </cell>
        </row>
        <row r="805">
          <cell r="B805" t="str">
            <v>Goodwill (F-L CRD4 NGE Adjusting Item)</v>
          </cell>
        </row>
        <row r="806">
          <cell r="B806" t="str">
            <v>MI (F-L CRD4 NGE Movement)</v>
          </cell>
        </row>
        <row r="807">
          <cell r="B807" t="str">
            <v>MI (F-L CRD4 NGE Opening)</v>
          </cell>
        </row>
        <row r="808">
          <cell r="B808" t="str">
            <v>MI (F-L CRD4 NGE Closing)</v>
          </cell>
        </row>
        <row r="809">
          <cell r="B809" t="str">
            <v>NCS (F-L CRD4 NGE Movement)</v>
          </cell>
        </row>
        <row r="810">
          <cell r="B810" t="str">
            <v>NCS (F-L CRD4 NGE Opening)</v>
          </cell>
        </row>
        <row r="811">
          <cell r="B811" t="str">
            <v>NCS (F-L CRD4 NGE Closing)</v>
          </cell>
        </row>
        <row r="812">
          <cell r="B812" t="str">
            <v>EL&gt;Imp (Gross) (F-L CRD4 NGE Movement)</v>
          </cell>
        </row>
        <row r="813">
          <cell r="B813" t="str">
            <v>EL&gt;Imp (Gross) (F-L CRD4 NGE Opening)</v>
          </cell>
        </row>
        <row r="814">
          <cell r="B814" t="str">
            <v>EL&gt;Imp (Gross) (F-L CRD4 NGE Closing)</v>
          </cell>
        </row>
        <row r="815">
          <cell r="B815" t="str">
            <v>EL&gt;Imp (Tax) (F-L CRD4 NGE Movement)</v>
          </cell>
        </row>
        <row r="816">
          <cell r="B816" t="str">
            <v>EL&gt;Imp (Tax) (F-L CRD4 NGE Opening)</v>
          </cell>
        </row>
        <row r="817">
          <cell r="B817" t="str">
            <v>EL&gt;Imp (Tax) (F-L CRD4 NGE Closing)</v>
          </cell>
        </row>
        <row r="818">
          <cell r="B818" t="str">
            <v>Securitisation Deductions (F-L CRD4 NGE Movement)</v>
          </cell>
        </row>
        <row r="819">
          <cell r="B819" t="str">
            <v>Securitisation Deductions (F-L CRD4 NGE Opening)</v>
          </cell>
        </row>
        <row r="820">
          <cell r="B820" t="str">
            <v>Securitisation Deductions (F-L CRD4 NGE Closing)</v>
          </cell>
        </row>
        <row r="821">
          <cell r="B821" t="str">
            <v>Material Holdings (F-L CRD4 NGE Movement)</v>
          </cell>
        </row>
        <row r="822">
          <cell r="B822" t="str">
            <v>Material Holdings (F-L CRD4 NGE Opening)</v>
          </cell>
        </row>
        <row r="823">
          <cell r="B823" t="str">
            <v>Material Holdings (F-L CRD4 NGE Closing)</v>
          </cell>
        </row>
        <row r="824">
          <cell r="B824" t="str">
            <v>DTA Deductions (F-L CRD4 NGE Movement)</v>
          </cell>
        </row>
        <row r="825">
          <cell r="B825" t="str">
            <v>DTA Deductions (F-L CRD4 NGE Opening)</v>
          </cell>
        </row>
        <row r="826">
          <cell r="B826" t="str">
            <v>DTA Deductions (F-L CRD4 NGE Closing)</v>
          </cell>
        </row>
        <row r="827">
          <cell r="B827" t="str">
            <v>DVA (F-L CRD4 NGE Movement)</v>
          </cell>
        </row>
        <row r="828">
          <cell r="B828" t="str">
            <v>DVA (F-L CRD4 NGE Opening)</v>
          </cell>
        </row>
        <row r="829">
          <cell r="B829" t="str">
            <v>DVA (F-L CRD4 NGE Closing)</v>
          </cell>
        </row>
        <row r="830">
          <cell r="B830" t="str">
            <v>PVA (F-L CRD4 NGE Movement)</v>
          </cell>
        </row>
        <row r="831">
          <cell r="B831" t="str">
            <v>PVA (F-L CRD4 NGE Opening)</v>
          </cell>
        </row>
        <row r="832">
          <cell r="B832" t="str">
            <v>PVA (F-L CRD4 NGE Closing)</v>
          </cell>
        </row>
        <row r="833">
          <cell r="B833" t="str">
            <v>Spare reserve 1 (F-L CRD4 NGE Movement)</v>
          </cell>
        </row>
        <row r="834">
          <cell r="B834" t="str">
            <v>Spare reserve 1 (F-L CRD4 NGE Opening)</v>
          </cell>
        </row>
        <row r="835">
          <cell r="B835" t="str">
            <v>Spare reserve 1 (F-L CRD4 NGE Closing)</v>
          </cell>
        </row>
        <row r="836">
          <cell r="B836" t="str">
            <v>Spare reserve 2 (F-L CRD4 NGE Movement)</v>
          </cell>
        </row>
        <row r="837">
          <cell r="B837" t="str">
            <v>Spare reserve 2 (F-L CRD4 NGE Opening)</v>
          </cell>
        </row>
        <row r="838">
          <cell r="B838" t="str">
            <v>Spare reserve 2 (F-L CRD4 NGE Closing)</v>
          </cell>
        </row>
        <row r="839">
          <cell r="B839" t="str">
            <v>Spare reserve 3 (F-L CRD4 NGE Movement)</v>
          </cell>
        </row>
        <row r="840">
          <cell r="B840" t="str">
            <v>Spare reserve 3 (F-L CRD4 NGE Opening)</v>
          </cell>
        </row>
        <row r="841">
          <cell r="B841" t="str">
            <v>Spare reserve 3 (F-L CRD4 NGE Closing)</v>
          </cell>
        </row>
        <row r="842">
          <cell r="B842" t="str">
            <v>Head Office Reserves (F-L CRD4 NGE Movement)</v>
          </cell>
        </row>
        <row r="843">
          <cell r="B843" t="str">
            <v>Regulatory Capital (F-L CRD4 NGE Movement)</v>
          </cell>
        </row>
        <row r="844">
          <cell r="B844" t="str">
            <v>Regulatory Capital (F-L CRD4 NGE Opening)</v>
          </cell>
        </row>
        <row r="845">
          <cell r="B845" t="str">
            <v>Regulatory Capital (F-L CRD4 NGE Closing)</v>
          </cell>
        </row>
        <row r="846">
          <cell r="B846" t="str">
            <v>Exclude AP (F-L CRD4 NGE)</v>
          </cell>
        </row>
        <row r="847">
          <cell r="B847" t="str">
            <v>Exclude Dividend</v>
          </cell>
        </row>
        <row r="848">
          <cell r="B848" t="str">
            <v>Exclude Business Reserve Movements (F-L CRD4 NGE)</v>
          </cell>
        </row>
        <row r="849">
          <cell r="B849" t="str">
            <v>Exclude FX (F-L CRD4 NGE Movement)</v>
          </cell>
        </row>
        <row r="850">
          <cell r="B850" t="str">
            <v>FX (F-L CRD4 NGE Opening) for Head Office Reserves</v>
          </cell>
        </row>
        <row r="851">
          <cell r="B851" t="str">
            <v>FX (F-L CRD4 NGE Closing) for Head Office Reserves</v>
          </cell>
        </row>
        <row r="852">
          <cell r="B852" t="str">
            <v>FX adjusted RWA Consumption (F-L CRD4 NGE)</v>
          </cell>
        </row>
        <row r="853">
          <cell r="B853" t="str">
            <v>RWA Consumption (F-L CRD4 NGE)</v>
          </cell>
        </row>
        <row r="854">
          <cell r="B854" t="str">
            <v>RWA (F-L CRD4 NGE Movement)</v>
          </cell>
        </row>
        <row r="855">
          <cell r="B855" t="str">
            <v>RWA (F-L CRD4 NGE Opening)</v>
          </cell>
        </row>
        <row r="856">
          <cell r="B856" t="str">
            <v>RWA (F-L CRD4 NGE Closing)</v>
          </cell>
        </row>
        <row r="857">
          <cell r="B857" t="str">
            <v>FX adjustment to RWA consumption (F-L CRD4 NGE)</v>
          </cell>
        </row>
        <row r="858">
          <cell r="B858" t="str">
            <v>FX (F-L CRD4 NGE Opening)</v>
          </cell>
        </row>
        <row r="859">
          <cell r="B859" t="str">
            <v>FX (F-L CRD4 NGE Closing)</v>
          </cell>
        </row>
        <row r="860">
          <cell r="B860" t="str">
            <v>Dividends (F-L CRD4 NGE)</v>
          </cell>
        </row>
        <row r="861">
          <cell r="B861" t="str">
            <v>Dividend Allocation (Loaded) (F-L CRD4 NGE)</v>
          </cell>
        </row>
        <row r="862">
          <cell r="B862" t="str">
            <v>Dividend Allocation (Calculated) (F-L CRD4 NGE)</v>
          </cell>
        </row>
        <row r="863">
          <cell r="B863" t="str">
            <v>AP for Dividend Allocation (CRD4 NGE)</v>
          </cell>
        </row>
        <row r="864">
          <cell r="B864" t="str">
            <v>Attributable Profit (F-L CRD4 NGE)</v>
          </cell>
        </row>
        <row r="865">
          <cell r="B865" t="str">
            <v>One offs for AP for Dividend Allocation (F-L CRD4 NGE)</v>
          </cell>
        </row>
        <row r="866">
          <cell r="B866" t="str">
            <v>NGE (Basel 2.5)</v>
          </cell>
        </row>
        <row r="867">
          <cell r="B867" t="str">
            <v>NGE Pre-Dividend (Basel 2.5)</v>
          </cell>
        </row>
        <row r="868">
          <cell r="B868" t="str">
            <v>AP for NGE (Basel 2.5)</v>
          </cell>
        </row>
        <row r="869">
          <cell r="B869" t="str">
            <v>AP (Basel 2.5 NGE)</v>
          </cell>
        </row>
        <row r="870">
          <cell r="B870" t="str">
            <v>Exclude own credit (Basel 2.5 NGE)</v>
          </cell>
        </row>
        <row r="871">
          <cell r="B871" t="str">
            <v>Reserve Movements (Basel 2.5 NGE)</v>
          </cell>
        </row>
        <row r="872">
          <cell r="B872" t="str">
            <v>Business Reserve Movements (Basel 2.5 NGE)</v>
          </cell>
        </row>
        <row r="873">
          <cell r="B873" t="str">
            <v>Goodwill (Basel 2.5 NGE Movement)</v>
          </cell>
        </row>
        <row r="874">
          <cell r="B874" t="str">
            <v>Goodwill (Basel 2.5 NGE Opening)</v>
          </cell>
        </row>
        <row r="875">
          <cell r="B875" t="str">
            <v>Goodwill (Basel 2.5 NGE Closing)</v>
          </cell>
        </row>
        <row r="876">
          <cell r="B876" t="str">
            <v>Goodwill (Basel 2.5 NGE Adjusting Item)</v>
          </cell>
        </row>
        <row r="877">
          <cell r="B877" t="str">
            <v>MI (Basel 2.5 NGE Movement)</v>
          </cell>
        </row>
        <row r="878">
          <cell r="B878" t="str">
            <v>MI (Basel 2.5 NGE Opening)</v>
          </cell>
        </row>
        <row r="879">
          <cell r="B879" t="str">
            <v>MI (Basel 2.5 NGE Closing)</v>
          </cell>
        </row>
        <row r="880">
          <cell r="B880" t="str">
            <v>NCS (Basel 2.5 NGE Movement)</v>
          </cell>
        </row>
        <row r="881">
          <cell r="B881" t="str">
            <v>NCS (Basel 2.5 NGE Opening)</v>
          </cell>
        </row>
        <row r="882">
          <cell r="B882" t="str">
            <v>NCS (Basel 2.5 NGE Closing)</v>
          </cell>
        </row>
        <row r="883">
          <cell r="B883" t="str">
            <v>EL&gt;Imp (Gross) (Basel 2.5 NGE Movement)</v>
          </cell>
        </row>
        <row r="884">
          <cell r="B884" t="str">
            <v>EL&gt;Imp (Gross) (Basel 2.5 NGE Opening)</v>
          </cell>
        </row>
        <row r="885">
          <cell r="B885" t="str">
            <v>EL&gt;Imp (Gross) (Basel 2.5 NGE Closing)</v>
          </cell>
        </row>
        <row r="886">
          <cell r="B886" t="str">
            <v>EL&gt;Imp (Tax) (Basel 2.5 NGE Movement)</v>
          </cell>
        </row>
        <row r="887">
          <cell r="B887" t="str">
            <v>EL&gt;Imp (Tax) (Basel 2.5 NGE Opening)</v>
          </cell>
        </row>
        <row r="888">
          <cell r="B888" t="str">
            <v>EL&gt;Imp (Tax) (Basel 2.5 NGE Closing)</v>
          </cell>
        </row>
        <row r="889">
          <cell r="B889" t="str">
            <v>Securitisation Deductions (Basel 2.5 NGE Movement)</v>
          </cell>
        </row>
        <row r="890">
          <cell r="B890" t="str">
            <v>Securitisation Deductions (Basel 2.5 NGE Opening)</v>
          </cell>
        </row>
        <row r="891">
          <cell r="B891" t="str">
            <v>Securitisation Deductions (Basel 2.5 NGE Closing)</v>
          </cell>
        </row>
        <row r="892">
          <cell r="B892" t="str">
            <v>Spare reserve 1 (Basel 2.5 NGE Movement).</v>
          </cell>
        </row>
        <row r="893">
          <cell r="B893" t="str">
            <v>Spare reserve 1 (Basel 2.5 NGE Opening).</v>
          </cell>
        </row>
        <row r="894">
          <cell r="B894" t="str">
            <v>Spare reserve 1 (Basel 2.5 NGE Closing).</v>
          </cell>
        </row>
        <row r="895">
          <cell r="B895" t="str">
            <v>Spare reserve 2 (Basel 2.5 NGE Movement)</v>
          </cell>
        </row>
        <row r="896">
          <cell r="B896" t="str">
            <v>Spare reserve 2 (Basel 2.5 NGE Opening)</v>
          </cell>
        </row>
        <row r="897">
          <cell r="B897" t="str">
            <v>Spare reserve 2 (Basel 2.5 NGE Closing)</v>
          </cell>
        </row>
        <row r="898">
          <cell r="B898" t="str">
            <v>Spare reserve 3 (Basel 2.5 NGE Movement)</v>
          </cell>
        </row>
        <row r="899">
          <cell r="B899" t="str">
            <v>Spare reserve 3 (Basel 2.5 NGE Opening)</v>
          </cell>
        </row>
        <row r="900">
          <cell r="B900" t="str">
            <v>Spare reserve 3 (Basel 2.5 NGE Closing)</v>
          </cell>
        </row>
        <row r="901">
          <cell r="B901" t="str">
            <v>Head Office Reserves (Basel 2.5 NGE Movement)</v>
          </cell>
        </row>
        <row r="902">
          <cell r="B902" t="str">
            <v>Regulatory Capital (Basel 2.5 NGE Movement)</v>
          </cell>
        </row>
        <row r="903">
          <cell r="B903" t="str">
            <v>Regulatory Capital (Basel 2.5 NGE Opening)</v>
          </cell>
        </row>
        <row r="904">
          <cell r="B904" t="str">
            <v>Regulatory Capital (Basel 2.5 NGE Closing)</v>
          </cell>
        </row>
        <row r="905">
          <cell r="B905" t="str">
            <v>Exclude AP (Basel 2.5 NGE)</v>
          </cell>
        </row>
        <row r="906">
          <cell r="B906" t="str">
            <v>Exclude Dividend (Basel 2.5 NGE)</v>
          </cell>
        </row>
        <row r="907">
          <cell r="B907" t="str">
            <v>Exclude FX (Basel 2.5 NGE Movement)</v>
          </cell>
        </row>
        <row r="908">
          <cell r="B908" t="str">
            <v>FX (Basel 2.5 NGE Opening) for Head Office Reserves</v>
          </cell>
        </row>
        <row r="909">
          <cell r="B909" t="str">
            <v>FX (Basel 2.5 NGE Closing) for Head Office Reserves</v>
          </cell>
        </row>
        <row r="910">
          <cell r="B910" t="str">
            <v>Exclude Business Reserve Movements (Basel 2.5 NGE)</v>
          </cell>
        </row>
        <row r="911">
          <cell r="B911" t="str">
            <v>FX adjusted RWA Consumption (Basel 2.5 NGE)</v>
          </cell>
        </row>
        <row r="912">
          <cell r="B912" t="str">
            <v>RWA Consumption (Basel 2.5 NGE)</v>
          </cell>
        </row>
        <row r="913">
          <cell r="B913" t="str">
            <v>RWA (Basel 2.5 NGE Movement)</v>
          </cell>
        </row>
        <row r="914">
          <cell r="B914" t="str">
            <v>RWA (Basel 2.5 NGE Opening)</v>
          </cell>
        </row>
        <row r="915">
          <cell r="B915" t="str">
            <v>RWA (Basel 2.5 NGE Closing)</v>
          </cell>
        </row>
        <row r="916">
          <cell r="B916" t="str">
            <v>FX adjustment to RWA consumption (Basel 2.5 NGE)</v>
          </cell>
        </row>
        <row r="917">
          <cell r="B917" t="str">
            <v>FX (NGE Opening)</v>
          </cell>
        </row>
        <row r="918">
          <cell r="B918" t="str">
            <v>FX (NGE Closing)</v>
          </cell>
        </row>
        <row r="919">
          <cell r="B919" t="str">
            <v>Dividends (Basel 2.5 NGE)</v>
          </cell>
        </row>
        <row r="920">
          <cell r="B920" t="str">
            <v>Dividend Allocation (Loaded) (Basel 2.5 NGE)</v>
          </cell>
        </row>
        <row r="921">
          <cell r="B921" t="str">
            <v>Dividend Allocation (Calculated) (Basel 2.5 NGE)</v>
          </cell>
        </row>
        <row r="922">
          <cell r="B922" t="str">
            <v>AP for Dividend Allocation (Basel 2.5 NGE)</v>
          </cell>
        </row>
        <row r="923">
          <cell r="B923" t="str">
            <v>Attributable Profit (Basel 2.5 NGE)</v>
          </cell>
        </row>
        <row r="924">
          <cell r="B924" t="str">
            <v>One offs for AP for Dividend Allocation (Basel 2.5 NGE)</v>
          </cell>
        </row>
        <row r="925">
          <cell r="B925" t="str">
            <v>Equity calculation for ROE and ROTE (Basel 2.5)</v>
          </cell>
        </row>
        <row r="926">
          <cell r="B926" t="str">
            <v>Regulatory Capital (Basel 2.5 Spot Equity Calc)</v>
          </cell>
        </row>
        <row r="927">
          <cell r="B927" t="str">
            <v>Reserve adjustments (Basel 2.5 Spot Equity Calc)</v>
          </cell>
        </row>
        <row r="928">
          <cell r="B928" t="str">
            <v>Goodwill (Basel 2.5 Spot Equity Calc)</v>
          </cell>
        </row>
        <row r="929">
          <cell r="B929" t="str">
            <v>Minority Interests (Basel 2.5 Spot Equity Calc)</v>
          </cell>
        </row>
        <row r="930">
          <cell r="B930" t="str">
            <v>Non-Consolidated Subsidiaries (Basel 2.5 Spot Equity Calc)</v>
          </cell>
        </row>
        <row r="931">
          <cell r="B931" t="str">
            <v>EL&gt;Imp (Gross) (Basel 2.5 Spot Equity Calc)</v>
          </cell>
        </row>
        <row r="932">
          <cell r="B932" t="str">
            <v>EL&gt;Imp (Tax) (Basel 2.5 Spot Equity Calc)</v>
          </cell>
        </row>
        <row r="933">
          <cell r="B933" t="str">
            <v>Securitisation deductions (Basel 2.5 Spot Equity Calc)</v>
          </cell>
        </row>
        <row r="934">
          <cell r="B934" t="str">
            <v>FX (Basel 2.5 Spot Equity Calc)</v>
          </cell>
        </row>
        <row r="935">
          <cell r="B935" t="str">
            <v>Spare reserve 1 (Basel 2.5 Spot Equity Calc)</v>
          </cell>
        </row>
        <row r="936">
          <cell r="B936" t="str">
            <v>Spare reserve 2 (Basel 2.5 Spot Equity Calc)</v>
          </cell>
        </row>
        <row r="937">
          <cell r="B937" t="str">
            <v>Spare reserve 3 (Basel 2.5 Spot Equity Calc)</v>
          </cell>
        </row>
        <row r="938">
          <cell r="B938" t="str">
            <v>Spot Equity (Basel 2.5)</v>
          </cell>
        </row>
        <row r="939">
          <cell r="B939" t="str">
            <v>Spot Tangible Equity (Basel 2.5)</v>
          </cell>
        </row>
        <row r="940">
          <cell r="B940" t="str">
            <v>Spot Tangible Equity for Disclosure (Basel 2.5)</v>
          </cell>
        </row>
        <row r="941">
          <cell r="B941" t="str">
            <v>Reserve adjustments (CRD4 Spot Equity Calc)</v>
          </cell>
        </row>
        <row r="942">
          <cell r="B942" t="str">
            <v>Goodwill (F-L CRD4 Spot Equity Calc)</v>
          </cell>
        </row>
        <row r="943">
          <cell r="B943" t="str">
            <v>Minority Interests (F-L CRD4 Spot Equity Calc)</v>
          </cell>
        </row>
        <row r="944">
          <cell r="B944" t="str">
            <v>Non-Consolidated Subsidiaries (CRD4 Spot Equity Calc)</v>
          </cell>
        </row>
        <row r="945">
          <cell r="B945" t="str">
            <v>EL&gt;Imp (Gross) (F-L CRD4 Spot Equity Calc)</v>
          </cell>
        </row>
        <row r="946">
          <cell r="B946" t="str">
            <v>Material Holdings (CRD4 Spot Equity Calc)</v>
          </cell>
        </row>
        <row r="947">
          <cell r="B947" t="str">
            <v>DTA deductions (F-L CRD4 Spot Equity Calc)</v>
          </cell>
        </row>
        <row r="948">
          <cell r="B948" t="str">
            <v>DVA (F-L CRD4 Spot Equity Calc)</v>
          </cell>
        </row>
        <row r="949">
          <cell r="B949" t="str">
            <v>PVA (F-L CRD4 Spot Equity Calc)</v>
          </cell>
        </row>
        <row r="950">
          <cell r="B950" t="str">
            <v>Spare reserve 1 (F-L CRD4 Spot Equity Calc)</v>
          </cell>
        </row>
        <row r="951">
          <cell r="B951" t="str">
            <v>Spare reserve 2 (F-L CRD4 Spot Equity Calc)</v>
          </cell>
        </row>
        <row r="952">
          <cell r="B952" t="str">
            <v>Spare reserve 3 (F-L CRD4 Spot Equity Calc)</v>
          </cell>
        </row>
        <row r="953">
          <cell r="B953" t="str">
            <v>Equity calculation for ROE and ROTE (CRD4)</v>
          </cell>
        </row>
        <row r="954">
          <cell r="B954" t="str">
            <v>Regulatory Capital (F-L CRD4 Spot Equity Calc)</v>
          </cell>
        </row>
        <row r="955">
          <cell r="B955" t="str">
            <v>Spot Equity (F-L CRD4)</v>
          </cell>
        </row>
        <row r="956">
          <cell r="B956" t="str">
            <v>Spot Tangible Equity (F-L CRD4)</v>
          </cell>
        </row>
        <row r="957">
          <cell r="B957" t="str">
            <v>Spot Tangible Equity for Disclosure (F-L CRD4)</v>
          </cell>
        </row>
        <row r="958">
          <cell r="B958" t="str">
            <v>Leverage Equity calculation for ROLE</v>
          </cell>
        </row>
        <row r="959">
          <cell r="B959" t="str">
            <v>Regulatory Capital (Spot Leverage Equity Calc)</v>
          </cell>
        </row>
        <row r="960">
          <cell r="B960" t="str">
            <v>Reserve adjustments (Leverage Equity Calc)</v>
          </cell>
        </row>
        <row r="961">
          <cell r="B961" t="str">
            <v>Spot Leverage Equity</v>
          </cell>
        </row>
        <row r="962">
          <cell r="B962" t="str">
            <v>Spot Tangible Leverage Equity (F-L CRD4)</v>
          </cell>
        </row>
        <row r="963">
          <cell r="B963" t="str">
            <v>Returns_Metrics</v>
          </cell>
        </row>
        <row r="964">
          <cell r="B964" t="str">
            <v>Average Equity (ROE Transitioned)</v>
          </cell>
        </row>
        <row r="965">
          <cell r="B965" t="str">
            <v>Average Equity (ROE Basel 2.5)</v>
          </cell>
        </row>
        <row r="966">
          <cell r="B966" t="str">
            <v>Average Equity (ROE F-L CRD4)</v>
          </cell>
        </row>
        <row r="967">
          <cell r="B967" t="str">
            <v>Average Equity (Adjusted ROE) (Archive)</v>
          </cell>
        </row>
        <row r="968">
          <cell r="B968" t="str">
            <v>Average Tangible Equity (ROTE Transitioned)</v>
          </cell>
        </row>
        <row r="969">
          <cell r="B969" t="str">
            <v>Average Tangible Equity (ROTE Basel 2.5)</v>
          </cell>
        </row>
        <row r="970">
          <cell r="B970" t="str">
            <v>Average Tangible Equity (ROTE F-L CRD4)</v>
          </cell>
        </row>
        <row r="971">
          <cell r="B971" t="str">
            <v>Average Tangible Equity for Disclosure (ROTE Basel 2.5)</v>
          </cell>
        </row>
        <row r="972">
          <cell r="B972" t="str">
            <v>Average Tangible Equity for Disclosure (ROTE F-L CRD4)</v>
          </cell>
        </row>
        <row r="973">
          <cell r="B973" t="str">
            <v>Average Tangible Equity (Adjusted ROTE) (Archive)</v>
          </cell>
        </row>
        <row r="974">
          <cell r="B974" t="str">
            <v>Average Leverage Equity (ROLE)</v>
          </cell>
        </row>
        <row r="975">
          <cell r="B975" t="str">
            <v>Average Tangible Leverage Equity (ROTLE)</v>
          </cell>
        </row>
        <row r="976">
          <cell r="B976" t="str">
            <v>Value Creation (ROE Transitioned)</v>
          </cell>
        </row>
        <row r="977">
          <cell r="B977" t="str">
            <v>Value Creation (ROE Basel 2.5)</v>
          </cell>
        </row>
        <row r="978">
          <cell r="B978" t="str">
            <v>Value Creation (ROE F-L CRD4)</v>
          </cell>
        </row>
        <row r="979">
          <cell r="B979" t="str">
            <v>Value Creation (ROLE)</v>
          </cell>
        </row>
        <row r="980">
          <cell r="B980" t="str">
            <v>ROE (Transitioned)</v>
          </cell>
        </row>
        <row r="981">
          <cell r="B981" t="str">
            <v>ROE (Basel 2.5)</v>
          </cell>
        </row>
        <row r="982">
          <cell r="B982" t="str">
            <v>ROE (F-L CRD4)</v>
          </cell>
        </row>
        <row r="983">
          <cell r="B983" t="str">
            <v>ROTE (Basel 2.5)</v>
          </cell>
        </row>
        <row r="984">
          <cell r="B984" t="str">
            <v>ROTE (F-L CRD4)</v>
          </cell>
        </row>
        <row r="985">
          <cell r="B985" t="str">
            <v>ROTE (Transitioned)</v>
          </cell>
        </row>
        <row r="986">
          <cell r="B986" t="str">
            <v>Returns and NGE Output Accounts</v>
          </cell>
        </row>
        <row r="987">
          <cell r="B987" t="str">
            <v>RORWAs</v>
          </cell>
        </row>
        <row r="988">
          <cell r="B988" t="str">
            <v>ROE</v>
          </cell>
        </row>
        <row r="989">
          <cell r="B989" t="str">
            <v>ROTE</v>
          </cell>
        </row>
        <row r="990">
          <cell r="B990" t="str">
            <v>Income RORWAs</v>
          </cell>
        </row>
        <row r="991">
          <cell r="B991" t="str">
            <v>Value Creation (ROE)</v>
          </cell>
        </row>
        <row r="992">
          <cell r="B992" t="str">
            <v>NGE</v>
          </cell>
        </row>
        <row r="993">
          <cell r="B993" t="str">
            <v>NGE (Pre-dividend)</v>
          </cell>
        </row>
        <row r="994">
          <cell r="B994" t="str">
            <v>ROLE</v>
          </cell>
        </row>
        <row r="995">
          <cell r="B995" t="str">
            <v>ROTLE</v>
          </cell>
        </row>
        <row r="996">
          <cell r="B996" t="str">
            <v>Dynamic Metrics</v>
          </cell>
        </row>
        <row r="997">
          <cell r="B997" t="str">
            <v>Performance Metrics</v>
          </cell>
        </row>
        <row r="998">
          <cell r="B998" t="str">
            <v>Performance Costs (New)</v>
          </cell>
        </row>
        <row r="999">
          <cell r="B999" t="str">
            <v>Non-Performance Costs (New)</v>
          </cell>
        </row>
        <row r="1000">
          <cell r="B1000" t="str">
            <v>Non-Performance Staff Costs</v>
          </cell>
        </row>
        <row r="1001">
          <cell r="B1001" t="str">
            <v>Non-performance staff costs (excl Pensions and Restructuring)</v>
          </cell>
        </row>
        <row r="1002">
          <cell r="B1002" t="str">
            <v>Performance Costs/Net Income</v>
          </cell>
        </row>
        <row r="1003">
          <cell r="B1003" t="str">
            <v>Comp/Income (Barcap only)</v>
          </cell>
        </row>
        <row r="1004">
          <cell r="B1004" t="str">
            <v>Comp/Income</v>
          </cell>
        </row>
        <row r="1005">
          <cell r="B1005" t="str">
            <v>Comp/Income(Old)</v>
          </cell>
        </row>
        <row r="1006">
          <cell r="B1006" t="str">
            <v>Comp/Net Income (Barcap only)</v>
          </cell>
        </row>
        <row r="1007">
          <cell r="B1007" t="str">
            <v>Comp/Net Income</v>
          </cell>
        </row>
        <row r="1008">
          <cell r="B1008" t="str">
            <v>Compensation as % of PBT pre-compensation Costs</v>
          </cell>
        </row>
        <row r="1009">
          <cell r="B1009" t="str">
            <v>Employment costs as % of PBT pre-compensation Costs</v>
          </cell>
        </row>
        <row r="1010">
          <cell r="B1010" t="str">
            <v>Comp/Income (Excl OC, Barcap only)</v>
          </cell>
        </row>
        <row r="1011">
          <cell r="B1011" t="str">
            <v>Comp/Net Income (Excl OC, Barcap only)</v>
          </cell>
        </row>
        <row r="1012">
          <cell r="B1012" t="str">
            <v>Non Comp Expense</v>
          </cell>
        </row>
        <row r="1013">
          <cell r="B1013" t="str">
            <v>Performance Costs/FTEs</v>
          </cell>
        </row>
        <row r="1014">
          <cell r="B1014" t="str">
            <v>Performance Costs/Contribution Ratio</v>
          </cell>
        </row>
        <row r="1015">
          <cell r="B1015" t="str">
            <v>Comp/Contribution Ratio (Barcap only)</v>
          </cell>
        </row>
        <row r="1016">
          <cell r="B1016" t="str">
            <v>Performance Costs/ Total Income</v>
          </cell>
        </row>
        <row r="1017">
          <cell r="B1017" t="str">
            <v>Performance Costs/ Total Costs</v>
          </cell>
        </row>
        <row r="1018">
          <cell r="B1018" t="str">
            <v>Performance Costs/ PBT excl Perf Costs</v>
          </cell>
        </row>
        <row r="1019">
          <cell r="B1019" t="str">
            <v>Income Metrics</v>
          </cell>
        </row>
        <row r="1020">
          <cell r="B1020" t="str">
            <v>Non interest income</v>
          </cell>
        </row>
        <row r="1021">
          <cell r="B1021" t="str">
            <v>Top line income/Avg RWAs</v>
          </cell>
        </row>
        <row r="1022">
          <cell r="B1022" t="str">
            <v>Total Income/Total External Assets</v>
          </cell>
        </row>
        <row r="1023">
          <cell r="B1023" t="str">
            <v>Total Income/No of Customers</v>
          </cell>
        </row>
        <row r="1024">
          <cell r="B1024" t="str">
            <v>Total Income/FTEs</v>
          </cell>
        </row>
        <row r="1025">
          <cell r="B1025" t="str">
            <v>Net Interest Income/Total Income</v>
          </cell>
        </row>
        <row r="1026">
          <cell r="B1026" t="str">
            <v>Net Fees and Commissions/Total Income</v>
          </cell>
        </row>
        <row r="1027">
          <cell r="B1027" t="str">
            <v>Principal Transactions/Total Income</v>
          </cell>
        </row>
        <row r="1028">
          <cell r="B1028" t="str">
            <v>Total Income/Avg DVaR (£m)</v>
          </cell>
        </row>
        <row r="1029">
          <cell r="B1029" t="str">
            <v>Total Income/Revenue Producers</v>
          </cell>
        </row>
        <row r="1030">
          <cell r="B1030" t="str">
            <v>Cost and Impairment Metrics</v>
          </cell>
        </row>
        <row r="1031">
          <cell r="B1031" t="str">
            <v>Staff Costs/Total Income</v>
          </cell>
        </row>
        <row r="1032">
          <cell r="B1032" t="str">
            <v>Property and Equipment Costs</v>
          </cell>
        </row>
        <row r="1033">
          <cell r="B1033" t="str">
            <v>Consultancy and Professional Fees</v>
          </cell>
        </row>
        <row r="1034">
          <cell r="B1034" t="str">
            <v>Non-Staff Costs</v>
          </cell>
        </row>
        <row r="1035">
          <cell r="B1035" t="str">
            <v>Other staff costs (excl Allowances, SBP, and SS)</v>
          </cell>
        </row>
        <row r="1036">
          <cell r="B1036" t="str">
            <v>Impairment/ Total Income</v>
          </cell>
        </row>
        <row r="1037">
          <cell r="B1037" t="str">
            <v>Costs/FTEs</v>
          </cell>
        </row>
        <row r="1038">
          <cell r="B1038" t="str">
            <v>AFS/Reverse Repo Impairment Total</v>
          </cell>
        </row>
        <row r="1039">
          <cell r="B1039" t="str">
            <v>Non Credit Market Impairment (Barcap only)</v>
          </cell>
        </row>
        <row r="1040">
          <cell r="B1040" t="str">
            <v>Non-Staff Costs/Total Income</v>
          </cell>
        </row>
        <row r="1041">
          <cell r="B1041" t="str">
            <v>Operational Margin</v>
          </cell>
        </row>
        <row r="1042">
          <cell r="B1042" t="str">
            <v>Costs+Impairment/Total Income</v>
          </cell>
        </row>
        <row r="1043">
          <cell r="B1043" t="str">
            <v>Goodwill and Intangibles</v>
          </cell>
        </row>
        <row r="1044">
          <cell r="B1044" t="str">
            <v>Balance Sheet Metrics</v>
          </cell>
        </row>
        <row r="1045">
          <cell r="B1045" t="str">
            <v>Impairment on Loans and Advances only</v>
          </cell>
        </row>
        <row r="1046">
          <cell r="B1046" t="str">
            <v>Gross Loans and Advances to Customers and Banks</v>
          </cell>
        </row>
        <row r="1047">
          <cell r="B1047" t="str">
            <v>Net Loans and Advances to Customers and Banks</v>
          </cell>
        </row>
        <row r="1048">
          <cell r="B1048" t="str">
            <v>Customer Liabilities</v>
          </cell>
        </row>
        <row r="1049">
          <cell r="B1049" t="str">
            <v>Customer Assets</v>
          </cell>
        </row>
        <row r="1050">
          <cell r="B1050" t="str">
            <v>Funding Gap (Ex Liabs - Ex Assets)</v>
          </cell>
        </row>
        <row r="1051">
          <cell r="B1051" t="str">
            <v>Contribution to Group Liquidity.</v>
          </cell>
        </row>
        <row r="1052">
          <cell r="B1052" t="str">
            <v>Customer Liabilities - Customer Assets</v>
          </cell>
        </row>
        <row r="1053">
          <cell r="B1053" t="str">
            <v>Customer Liabilities/Customer Assets</v>
          </cell>
        </row>
        <row r="1054">
          <cell r="B1054" t="str">
            <v>Net Loans and Advances/External Assets</v>
          </cell>
        </row>
        <row r="1055">
          <cell r="B1055" t="str">
            <v>Net Deposits/External Liabilities</v>
          </cell>
        </row>
        <row r="1056">
          <cell r="B1056" t="str">
            <v>Loan to deposit ratio</v>
          </cell>
        </row>
        <row r="1057">
          <cell r="B1057" t="str">
            <v>Financial Leverage</v>
          </cell>
        </row>
        <row r="1058">
          <cell r="B1058" t="str">
            <v>External Liabilities - Customer Liabilities</v>
          </cell>
        </row>
        <row r="1059">
          <cell r="B1059" t="str">
            <v>External Assets - Customer Assets</v>
          </cell>
        </row>
        <row r="1060">
          <cell r="B1060" t="str">
            <v>LDR1</v>
          </cell>
        </row>
        <row r="1061">
          <cell r="B1061" t="str">
            <v>Control Metrics</v>
          </cell>
        </row>
        <row r="1062">
          <cell r="B1062" t="str">
            <v>Other Net Interest Income (Control = zero)</v>
          </cell>
        </row>
        <row r="1063">
          <cell r="B1063" t="str">
            <v>Total Tax Rate</v>
          </cell>
        </row>
        <row r="1064">
          <cell r="B1064" t="str">
            <v>Core Metrics</v>
          </cell>
        </row>
        <row r="1065">
          <cell r="B1065" t="str">
            <v>Total FTEs</v>
          </cell>
        </row>
        <row r="1066">
          <cell r="B1066" t="str">
            <v>Permanent FTE</v>
          </cell>
        </row>
        <row r="1067">
          <cell r="B1067" t="str">
            <v>Operational Permanent FTE (total permanent and fixed term contractors)</v>
          </cell>
        </row>
        <row r="1068">
          <cell r="B1068" t="str">
            <v>Non-Op Permanent FTE (total permanent and fixed term contractors)</v>
          </cell>
        </row>
        <row r="1069">
          <cell r="B1069" t="str">
            <v>Agency Staff</v>
          </cell>
        </row>
        <row r="1070">
          <cell r="B1070" t="str">
            <v>Total Consumed FTE (incl. PPI)</v>
          </cell>
        </row>
        <row r="1071">
          <cell r="B1071" t="str">
            <v>Consumed FTE - Permanent (incl. PPI)</v>
          </cell>
        </row>
        <row r="1072">
          <cell r="B1072" t="str">
            <v>Consumed FTE - Temporary (incl. PPI)</v>
          </cell>
        </row>
        <row r="1073">
          <cell r="B1073" t="str">
            <v>Total Consumed FTE (ex. PPI)</v>
          </cell>
        </row>
        <row r="1074">
          <cell r="B1074" t="str">
            <v>Consumed FTE - Permanent (ex. PPI)</v>
          </cell>
        </row>
        <row r="1075">
          <cell r="B1075" t="str">
            <v>Consumed FTE - Temporary (ex. PPI)</v>
          </cell>
        </row>
        <row r="1076">
          <cell r="B1076" t="str">
            <v>Total Managed FTE (incl. PPI)</v>
          </cell>
        </row>
        <row r="1077">
          <cell r="B1077" t="str">
            <v>Managed FTE - Permanent (incl. PPI)</v>
          </cell>
        </row>
        <row r="1078">
          <cell r="B1078" t="str">
            <v>Managed FTE - Temporary (incl. PPI)</v>
          </cell>
        </row>
        <row r="1079">
          <cell r="B1079" t="str">
            <v>Total Managed FTE (ex. PPI)</v>
          </cell>
        </row>
        <row r="1080">
          <cell r="B1080" t="str">
            <v>Managed FTE - Permanent (ex. PPI)</v>
          </cell>
        </row>
        <row r="1081">
          <cell r="B1081" t="str">
            <v>Managed FTE - Temporary (ex. PPI)</v>
          </cell>
        </row>
        <row r="1082">
          <cell r="B1082" t="str">
            <v>Workforce</v>
          </cell>
        </row>
        <row r="1083">
          <cell r="B1083" t="str">
            <v>Published FTE</v>
          </cell>
        </row>
        <row r="1084">
          <cell r="B1084" t="str">
            <v>Total FTEs (excl non-operational)</v>
          </cell>
        </row>
        <row r="1085">
          <cell r="B1085" t="str">
            <v>Number of Revenue Producers</v>
          </cell>
        </row>
        <row r="1086">
          <cell r="B1086" t="str">
            <v>Customer Numbers '000s</v>
          </cell>
        </row>
        <row r="1087">
          <cell r="B1087" t="str">
            <v>Distribution Points</v>
          </cell>
        </row>
        <row r="1088">
          <cell r="B1088" t="str">
            <v>Number of Branches</v>
          </cell>
        </row>
        <row r="1089">
          <cell r="B1089" t="str">
            <v>Number of Sales Centres</v>
          </cell>
        </row>
        <row r="1090">
          <cell r="B1090" t="str">
            <v>Performance costs - deferrals</v>
          </cell>
        </row>
        <row r="1091">
          <cell r="B1091" t="str">
            <v>Performance costs - current year awards</v>
          </cell>
        </row>
        <row r="1092">
          <cell r="B1092" t="str">
            <v>Performance costs as a % of pre-performance PBT</v>
          </cell>
        </row>
        <row r="1093">
          <cell r="B1093" t="str">
            <v>Current year performance costs as a % of pre-performance PBT</v>
          </cell>
        </row>
        <row r="1094">
          <cell r="B1094" t="str">
            <v>Deferred performance costs as a % of pre-performance PBT</v>
          </cell>
        </row>
        <row r="1095">
          <cell r="B1095" t="str">
            <v>Number of ATMs (RAF only)</v>
          </cell>
        </row>
        <row r="1096">
          <cell r="B1096" t="str">
            <v>AUM</v>
          </cell>
        </row>
        <row r="1097">
          <cell r="B1097" t="str">
            <v>PAT&amp;MI (Excl discontinued ops) less tax on NI</v>
          </cell>
        </row>
        <row r="1098">
          <cell r="B1098" t="str">
            <v>PAT&amp;MI (Incl discontinued ops) less tax on NI</v>
          </cell>
        </row>
        <row r="1099">
          <cell r="B1099" t="str">
            <v>YTD PAT&amp;MI (Excl discontinued ops) less tax on NI</v>
          </cell>
        </row>
        <row r="1100">
          <cell r="B1100" t="str">
            <v>YTD PAT&amp;MI (Incl discontinued ops) less tax on NI</v>
          </cell>
        </row>
        <row r="1101">
          <cell r="B1101" t="str">
            <v>Compensation Costs (Barcap only)</v>
          </cell>
        </row>
        <row r="1102">
          <cell r="B1102" t="str">
            <v>Compensation Costs (old)</v>
          </cell>
        </row>
        <row r="1103">
          <cell r="B1103" t="str">
            <v>Comp costs (ex performance, pensions)</v>
          </cell>
        </row>
        <row r="1104">
          <cell r="B1104" t="str">
            <v>Non compensation expense</v>
          </cell>
        </row>
        <row r="1105">
          <cell r="B1105" t="str">
            <v>Managed costs (ex performance)</v>
          </cell>
        </row>
        <row r="1106">
          <cell r="B1106" t="str">
            <v>Gross costs (ex performance)</v>
          </cell>
        </row>
        <row r="1107">
          <cell r="B1107" t="str">
            <v>Consumed costs (ex performance)</v>
          </cell>
        </row>
        <row r="1108">
          <cell r="B1108" t="str">
            <v>Published costs (ex performance)</v>
          </cell>
        </row>
        <row r="1109">
          <cell r="B1109" t="str">
            <v>Credit market impairment  (BarCap only)</v>
          </cell>
        </row>
        <row r="1110">
          <cell r="B1110" t="str">
            <v>Single name impairment (Clusters)</v>
          </cell>
        </row>
        <row r="1111">
          <cell r="B1111" t="str">
            <v>Product Structural Hedge</v>
          </cell>
        </row>
        <row r="1112">
          <cell r="B1112" t="str">
            <v>Core FTP Paid</v>
          </cell>
        </row>
        <row r="1113">
          <cell r="B1113" t="str">
            <v>Non Core FTP Paid</v>
          </cell>
        </row>
        <row r="1114">
          <cell r="B1114" t="str">
            <v>Core FTP Received</v>
          </cell>
        </row>
        <row r="1115">
          <cell r="B1115" t="str">
            <v>Non Core FTP Received</v>
          </cell>
        </row>
        <row r="1116">
          <cell r="B1116" t="str">
            <v>Contingent Liquidity Requirement</v>
          </cell>
        </row>
        <row r="1117">
          <cell r="B1117" t="str">
            <v>Performance Costs</v>
          </cell>
        </row>
        <row r="1118">
          <cell r="B1118" t="str">
            <v>Performance Costs excl National Insurance</v>
          </cell>
        </row>
        <row r="1119">
          <cell r="B1119" t="str">
            <v>Performance Costs - Bonus and PIP</v>
          </cell>
        </row>
        <row r="1120">
          <cell r="B1120" t="str">
            <v>Performance Costs - Guaranteed Bonus</v>
          </cell>
        </row>
        <row r="1121">
          <cell r="B1121" t="str">
            <v>Performance Costs - Disc Cash Bonus</v>
          </cell>
        </row>
        <row r="1122">
          <cell r="B1122" t="str">
            <v>Performance Costs - Sales Incentive</v>
          </cell>
        </row>
        <row r="1123">
          <cell r="B1123" t="str">
            <v>Performance Costs - Cash LTIP</v>
          </cell>
        </row>
        <row r="1124">
          <cell r="B1124" t="str">
            <v>Performance Costs - Cash Deferrals</v>
          </cell>
        </row>
        <row r="1125">
          <cell r="B1125" t="str">
            <v>Performance Costs - Commitments from Discretionary Pool</v>
          </cell>
        </row>
        <row r="1126">
          <cell r="B1126" t="str">
            <v>Performance Costs - Rule 65 (Cash)</v>
          </cell>
        </row>
        <row r="1127">
          <cell r="B1127" t="str">
            <v>Performance Costs - Total SBP</v>
          </cell>
        </row>
        <row r="1128">
          <cell r="B1128" t="str">
            <v>Performance Costs - SBP - LTIP</v>
          </cell>
        </row>
        <row r="1129">
          <cell r="B1129" t="str">
            <v>Performance Costs - SBP Deferrals Disc Award</v>
          </cell>
        </row>
        <row r="1130">
          <cell r="B1130" t="str">
            <v>Performance Costs - Discretionary Share Bonus</v>
          </cell>
        </row>
        <row r="1131">
          <cell r="B1131" t="str">
            <v>Performance Costs - National Insurance</v>
          </cell>
        </row>
        <row r="1132">
          <cell r="B1132" t="str">
            <v>Performance Costs - Value at Award</v>
          </cell>
        </row>
        <row r="1133">
          <cell r="B1133" t="str">
            <v>Discretionary Bonus - Cash Value at Award</v>
          </cell>
        </row>
        <row r="1134">
          <cell r="B1134" t="str">
            <v>Discretionary Bonus - Shares Value at Award</v>
          </cell>
        </row>
        <row r="1135">
          <cell r="B1135" t="str">
            <v>Cash Deferral Plan - Value at Award</v>
          </cell>
        </row>
        <row r="1136">
          <cell r="B1136" t="str">
            <v>Share Deferral Plan - Value at Award</v>
          </cell>
        </row>
        <row r="1137">
          <cell r="B1137" t="str">
            <v>Commitments from Discretionary Pool - Value at Award</v>
          </cell>
        </row>
        <row r="1138">
          <cell r="B1138" t="str">
            <v>Commission/Share Incentives - Value at Award</v>
          </cell>
        </row>
        <row r="1139">
          <cell r="B1139" t="str">
            <v>Guaranteed Bonus - Value at Award</v>
          </cell>
        </row>
        <row r="1140">
          <cell r="B1140" t="str">
            <v>LTIPs Cash - Value at Award</v>
          </cell>
        </row>
        <row r="1141">
          <cell r="B1141" t="str">
            <v>LTIPs Shares - Value at Award</v>
          </cell>
        </row>
        <row r="1142">
          <cell r="B1142" t="str">
            <v>Other Capital KPIs</v>
          </cell>
        </row>
        <row r="1143">
          <cell r="B1143" t="str">
            <v>Net Income</v>
          </cell>
        </row>
        <row r="1144">
          <cell r="B1144" t="str">
            <v>CIR</v>
          </cell>
        </row>
        <row r="1145">
          <cell r="B1145" t="str">
            <v>CNIR</v>
          </cell>
        </row>
        <row r="1146">
          <cell r="B1146" t="str">
            <v>CIR (Excl OC)</v>
          </cell>
        </row>
        <row r="1147">
          <cell r="B1147" t="str">
            <v>CNIR (Excl OC)</v>
          </cell>
        </row>
        <row r="1148">
          <cell r="B1148" t="str">
            <v>Funding Gap - Customer Balances</v>
          </cell>
        </row>
        <row r="1149">
          <cell r="B1149" t="str">
            <v>Funding Gap - Total External Balances</v>
          </cell>
        </row>
        <row r="1150">
          <cell r="B1150" t="str">
            <v>Customer asset securitisations</v>
          </cell>
        </row>
        <row r="1151">
          <cell r="B1151" t="str">
            <v>Funding Gap - Customer Balances excl Securitisations</v>
          </cell>
        </row>
        <row r="1152">
          <cell r="B1152" t="str">
            <v>Contribution to Group Liquidity</v>
          </cell>
        </row>
        <row r="1153">
          <cell r="B1153" t="str">
            <v>Loan/deposit Ratio</v>
          </cell>
        </row>
        <row r="1154">
          <cell r="B1154" t="str">
            <v>Income Drivers</v>
          </cell>
        </row>
        <row r="1155">
          <cell r="B1155" t="str">
            <v>Average IEL Balances (£m) (B'card Only)</v>
          </cell>
        </row>
        <row r="1156">
          <cell r="B1156" t="str">
            <v>Number of accounts '000s</v>
          </cell>
        </row>
        <row r="1157">
          <cell r="B1157" t="str">
            <v>Total Card Turnover (Issuing)  - UK  £m (B'card Only)</v>
          </cell>
        </row>
        <row r="1158">
          <cell r="B1158" t="str">
            <v>Total Client Assets    £m</v>
          </cell>
        </row>
        <row r="1159">
          <cell r="B1159" t="str">
            <v>Gain on Debt Buy-Backs</v>
          </cell>
        </row>
        <row r="1160">
          <cell r="B1160" t="str">
            <v>Net new asset growth (AUMs)(£bn)</v>
          </cell>
        </row>
        <row r="1161">
          <cell r="B1161" t="str">
            <v>Net New Assets in Period (AUM's)   £bn</v>
          </cell>
        </row>
        <row r="1162">
          <cell r="B1162" t="str">
            <v>Market Movement Impact in Period (AUM's)   £bn</v>
          </cell>
        </row>
        <row r="1163">
          <cell r="B1163" t="str">
            <v>Exchange Rate Impact in Period (AUM's)   £bn</v>
          </cell>
        </row>
        <row r="1164">
          <cell r="B1164" t="str">
            <v>Net new revenue</v>
          </cell>
        </row>
        <row r="1165">
          <cell r="B1165" t="str">
            <v>Active investment performance (YTD %)</v>
          </cell>
        </row>
        <row r="1166">
          <cell r="B1166" t="str">
            <v>Index investment performance (YTD %)</v>
          </cell>
        </row>
        <row r="1167">
          <cell r="B1167" t="str">
            <v>Impairment Drivers</v>
          </cell>
        </row>
        <row r="1168">
          <cell r="B1168" t="str">
            <v>Loan Loss Rate (excl impairment on Reverse Repos and AFS impairment)</v>
          </cell>
        </row>
        <row r="1169">
          <cell r="B1169" t="str">
            <v>Average LTV ratio of Mortgage Book</v>
          </cell>
        </row>
        <row r="1170">
          <cell r="B1170" t="str">
            <v>Average LTV ratio of New Mortgage Lending</v>
          </cell>
        </row>
        <row r="1171">
          <cell r="B1171" t="str">
            <v>Credit Risk Loan</v>
          </cell>
        </row>
        <row r="1172">
          <cell r="B1172" t="str">
            <v>Credit Risk Loan Coverage Ratio</v>
          </cell>
        </row>
        <row r="1173">
          <cell r="B1173" t="str">
            <v>Potential Credit Risk Loans</v>
          </cell>
        </row>
        <row r="1174">
          <cell r="B1174" t="str">
            <v>Average DVAR for Period 95% (£m)</v>
          </cell>
        </row>
        <row r="1175">
          <cell r="B1175" t="str">
            <v>Credit Exposures</v>
          </cell>
        </row>
        <row r="1176">
          <cell r="B1176" t="str">
            <v>ABS CDO Super Senior</v>
          </cell>
        </row>
        <row r="1177">
          <cell r="B1177" t="str">
            <v>Other US Sub-Prime</v>
          </cell>
        </row>
        <row r="1178">
          <cell r="B1178" t="str">
            <v>Whole Loans</v>
          </cell>
        </row>
        <row r="1179">
          <cell r="B1179" t="str">
            <v>Alt-A</v>
          </cell>
        </row>
        <row r="1180">
          <cell r="B1180" t="str">
            <v>Monoline Insurers</v>
          </cell>
        </row>
        <row r="1181">
          <cell r="B1181" t="str">
            <v>SIV and SIV-Lites</v>
          </cell>
        </row>
        <row r="1182">
          <cell r="B1182" t="str">
            <v>Commercial Mortgages</v>
          </cell>
        </row>
        <row r="1183">
          <cell r="B1183" t="str">
            <v>Net Lending and Commitments</v>
          </cell>
        </row>
        <row r="1184">
          <cell r="B1184" t="str">
            <v>Contingent Repayment</v>
          </cell>
        </row>
        <row r="1185">
          <cell r="B1185" t="str">
            <v>Other Losses</v>
          </cell>
        </row>
        <row r="1186">
          <cell r="B1186" t="str">
            <v>Cost Drivers</v>
          </cell>
        </row>
        <row r="1187">
          <cell r="B1187" t="str">
            <v>Derivative Netting Adjustment</v>
          </cell>
        </row>
        <row r="1188">
          <cell r="B1188" t="str">
            <v>Adjusted Gross Leverage Data</v>
          </cell>
        </row>
        <row r="1189">
          <cell r="B1189" t="str">
            <v>Counterparty net/collateralised derivatives (BarCap only)</v>
          </cell>
        </row>
        <row r="1190">
          <cell r="B1190" t="str">
            <v>Financial assets designated at FV and associated cash balances (BarCap only)</v>
          </cell>
        </row>
        <row r="1191">
          <cell r="B1191" t="str">
            <v>Settlement balances (BarCap only)</v>
          </cell>
        </row>
        <row r="1192">
          <cell r="B1192" t="str">
            <v>Statutory Goodwill Intangibles &amp; Software Balance (Group Only)</v>
          </cell>
        </row>
        <row r="1193">
          <cell r="B1193" t="str">
            <v>Adjusted Total Tangible Assets (Group Only)</v>
          </cell>
        </row>
        <row r="1194">
          <cell r="B1194" t="str">
            <v>GRB Custom Accounts</v>
          </cell>
        </row>
        <row r="1195">
          <cell r="B1195" t="str">
            <v>3 months arrears rate - UK loans</v>
          </cell>
        </row>
        <row r="1196">
          <cell r="B1196" t="str">
            <v>Number of UK current accounts</v>
          </cell>
        </row>
        <row r="1197">
          <cell r="B1197" t="str">
            <v>Number of UK savings accounts</v>
          </cell>
        </row>
        <row r="1198">
          <cell r="B1198" t="str">
            <v>Number of UK mortgage accounts</v>
          </cell>
        </row>
        <row r="1199">
          <cell r="B1199" t="str">
            <v>Number of Barclaycard UK Customers (000s)</v>
          </cell>
        </row>
        <row r="1200">
          <cell r="B1200" t="str">
            <v>Number of Barclaycard International Customers (000s)</v>
          </cell>
        </row>
        <row r="1201">
          <cell r="B1201" t="str">
            <v>Total - average outstanding balances</v>
          </cell>
        </row>
        <row r="1202">
          <cell r="B1202" t="str">
            <v>Total - average extended credit balances</v>
          </cell>
        </row>
        <row r="1203">
          <cell r="B1203" t="str">
            <v>Loans - average outstanding balances</v>
          </cell>
        </row>
        <row r="1204">
          <cell r="B1204" t="str">
            <v>Number of retailer relationships (000s)</v>
          </cell>
        </row>
        <row r="1205">
          <cell r="B1205" t="str">
            <v>Loans &amp; Advances to customers at amortised cost</v>
          </cell>
        </row>
        <row r="1206">
          <cell r="B1206" t="str">
            <v>CIB Custom Accounts</v>
          </cell>
        </row>
        <row r="1207">
          <cell r="B1207" t="str">
            <v>Top Line Income</v>
          </cell>
        </row>
        <row r="1208">
          <cell r="B1208" t="str">
            <v>Total Income Split</v>
          </cell>
        </row>
        <row r="1209">
          <cell r="B1209" t="str">
            <v>Gross Writedowns - BarCap use</v>
          </cell>
        </row>
        <row r="1210">
          <cell r="B1210" t="str">
            <v>Own Credit - BarCap use</v>
          </cell>
        </row>
        <row r="1211">
          <cell r="B1211" t="str">
            <v>Legacy Assets RWA Reduction</v>
          </cell>
        </row>
        <row r="1212">
          <cell r="B1212" t="str">
            <v>Income excl Own Credit</v>
          </cell>
        </row>
        <row r="1213">
          <cell r="B1213" t="str">
            <v>Net Income excl Own Credit</v>
          </cell>
        </row>
        <row r="1214">
          <cell r="B1214" t="str">
            <v>Taxation LE Cube</v>
          </cell>
        </row>
        <row r="1215">
          <cell r="B1215" t="str">
            <v>Managed PBT</v>
          </cell>
        </row>
        <row r="1216">
          <cell r="B1216" t="str">
            <v>Less Notional Interest</v>
          </cell>
        </row>
        <row r="1217">
          <cell r="B1217" t="str">
            <v>Less Woolwich FV</v>
          </cell>
        </row>
        <row r="1218">
          <cell r="B1218" t="str">
            <v>Less LTP</v>
          </cell>
        </row>
        <row r="1219">
          <cell r="B1219" t="str">
            <v>Less ZCP</v>
          </cell>
        </row>
        <row r="1220">
          <cell r="B1220" t="str">
            <v>GUTS adj to PBT</v>
          </cell>
        </row>
        <row r="1221">
          <cell r="B1221" t="str">
            <v>GUTS adj to tax</v>
          </cell>
        </row>
        <row r="1222">
          <cell r="B1222" t="str">
            <v>Statutory PBT</v>
          </cell>
        </row>
        <row r="1223">
          <cell r="B1223" t="str">
            <v>Tax at UK Stat Rate</v>
          </cell>
        </row>
        <row r="1224">
          <cell r="B1224" t="str">
            <v>Tax adjustments</v>
          </cell>
        </row>
        <row r="1225">
          <cell r="B1225" t="str">
            <v>Non-deductible / non-taxable</v>
          </cell>
        </row>
        <row r="1226">
          <cell r="B1226" t="str">
            <v>Deferred tax not recognised</v>
          </cell>
        </row>
        <row r="1227">
          <cell r="B1227" t="str">
            <v>Other Tax Adjustments</v>
          </cell>
        </row>
        <row r="1228">
          <cell r="B1228" t="str">
            <v>Tax_Adj_DiffRate</v>
          </cell>
        </row>
        <row r="1229">
          <cell r="B1229" t="str">
            <v>Tax_Adj_Cluster</v>
          </cell>
        </row>
        <row r="1230">
          <cell r="B1230" t="str">
            <v>Statutory Tax (Calc)</v>
          </cell>
        </row>
        <row r="1231">
          <cell r="B1231" t="str">
            <v>Management Tax</v>
          </cell>
        </row>
        <row r="1232">
          <cell r="B1232" t="str">
            <v>Management effective tax rate</v>
          </cell>
        </row>
        <row r="1233">
          <cell r="B1233" t="str">
            <v>Statutory tax rate</v>
          </cell>
        </row>
        <row r="1234">
          <cell r="B1234" t="str">
            <v>Local Corporation Tax Rate %</v>
          </cell>
        </row>
        <row r="1235">
          <cell r="B1235" t="str">
            <v>Management Tax Rate - Input</v>
          </cell>
        </row>
        <row r="1236">
          <cell r="B1236" t="str">
            <v>MEMO ACCOUNTS</v>
          </cell>
        </row>
        <row r="1237">
          <cell r="B1237" t="str">
            <v>Published Adjustment Related Accounts</v>
          </cell>
        </row>
        <row r="1238">
          <cell r="B1238" t="str">
            <v>AEC</v>
          </cell>
        </row>
        <row r="1239">
          <cell r="B1239" t="str">
            <v>Published Preference Shares</v>
          </cell>
        </row>
        <row r="1240">
          <cell r="B1240" t="str">
            <v>Tangible Equity Input for NI</v>
          </cell>
        </row>
        <row r="1241">
          <cell r="B1241" t="str">
            <v>Adj T1 Capital Input for NI</v>
          </cell>
        </row>
        <row r="1242">
          <cell r="B1242" t="str">
            <v>Adj Tot Capital Input for NI</v>
          </cell>
        </row>
        <row r="1243">
          <cell r="B1243" t="str">
            <v>Economic Profit Adj re Ave Pref Shares</v>
          </cell>
        </row>
        <row r="1244">
          <cell r="B1244" t="str">
            <v>Capital Reporting</v>
          </cell>
        </row>
        <row r="1245">
          <cell r="B1245" t="str">
            <v>CRDIV Leverage Exposure</v>
          </cell>
        </row>
        <row r="1246">
          <cell r="B1246" t="str">
            <v>Total External Assets (formulated)</v>
          </cell>
        </row>
        <row r="1247">
          <cell r="B1247" t="str">
            <v>CRDIV Leverage Adjustments</v>
          </cell>
        </row>
        <row r="1248">
          <cell r="B1248" t="str">
            <v>Reverse Repos and Cash Collateral</v>
          </cell>
        </row>
        <row r="1249">
          <cell r="B1249" t="str">
            <v>Consolidation adjustment</v>
          </cell>
        </row>
        <row r="1250">
          <cell r="B1250" t="str">
            <v>Significant holdings in FSEs</v>
          </cell>
        </row>
        <row r="1251">
          <cell r="B1251" t="str">
            <v>Derivative netting</v>
          </cell>
        </row>
        <row r="1252">
          <cell r="B1252" t="str">
            <v>PFE add-on</v>
          </cell>
        </row>
        <row r="1253">
          <cell r="B1253" t="str">
            <v>SFT FCCM</v>
          </cell>
        </row>
        <row r="1254">
          <cell r="B1254" t="str">
            <v>Gross undrawn commitments at 10%</v>
          </cell>
        </row>
        <row r="1255">
          <cell r="B1255" t="str">
            <v>Gross undrawn commitments at 20%</v>
          </cell>
        </row>
        <row r="1256">
          <cell r="B1256" t="str">
            <v>Gross undrawn commitments at 50%</v>
          </cell>
        </row>
        <row r="1257">
          <cell r="B1257" t="str">
            <v>Gross undrawn commitments at 100%</v>
          </cell>
        </row>
        <row r="1258">
          <cell r="B1258" t="str">
            <v>Regulatory adjustments</v>
          </cell>
        </row>
        <row r="1259">
          <cell r="B1259" t="str">
            <v>Cash collateral for derivative netting</v>
          </cell>
        </row>
        <row r="1260">
          <cell r="B1260" t="str">
            <v>CRD IV leverage adju1</v>
          </cell>
        </row>
        <row r="1261">
          <cell r="B1261" t="str">
            <v>CRD IV leverage adju2</v>
          </cell>
        </row>
        <row r="1262">
          <cell r="B1262" t="str">
            <v>CRD IV leverage adju3</v>
          </cell>
        </row>
        <row r="1263">
          <cell r="B1263" t="str">
            <v>Unanalysed CRD IV leverage adjustments</v>
          </cell>
        </row>
        <row r="1264">
          <cell r="B1264" t="str">
            <v>50% EL&gt;impairment (Cluster)</v>
          </cell>
        </row>
        <row r="1265">
          <cell r="B1265" t="str">
            <v>Transitioned Core tier 1 deduction for Gross EL&gt;Impairment</v>
          </cell>
        </row>
        <row r="1266">
          <cell r="B1266" t="str">
            <v>F-L Core tier 1 deduction for Gross EL&gt;Impairment</v>
          </cell>
        </row>
        <row r="1267">
          <cell r="B1267" t="str">
            <v>50% Securitisation Transaction Capital Deductions</v>
          </cell>
        </row>
        <row r="1268">
          <cell r="B1268" t="str">
            <v>IFRS 2 Share based payments charge to reserves</v>
          </cell>
        </row>
        <row r="1269">
          <cell r="B1269" t="str">
            <v>Equity Investments</v>
          </cell>
        </row>
        <row r="1270">
          <cell r="B1270" t="str">
            <v>Material Holdings - Post 10/15% threshold capital deductions (NGE_Returns)</v>
          </cell>
        </row>
        <row r="1271">
          <cell r="B1271" t="str">
            <v>DTAs - Post 10/15% threshold capital deductions (NGE_Returns)</v>
          </cell>
        </row>
        <row r="1272">
          <cell r="B1272" t="str">
            <v>DTAs - Non-timing differences capital deductions (NGE_Returns)</v>
          </cell>
        </row>
        <row r="1273">
          <cell r="B1273" t="str">
            <v>AFS Debt Reserve Movements</v>
          </cell>
        </row>
        <row r="1274">
          <cell r="B1274" t="str">
            <v>PVA Post-Tax Capital Deduction</v>
          </cell>
        </row>
        <row r="1275">
          <cell r="B1275" t="str">
            <v>DVA Post-Tax Capital Deduction</v>
          </cell>
        </row>
        <row r="1276">
          <cell r="B1276" t="str">
            <v>Capital Balances (NGE_Returns)</v>
          </cell>
        </row>
        <row r="1277">
          <cell r="B1277" t="str">
            <v>Regulatory Goodwill Intangibles &amp; Software Balance (NGE_Returns)</v>
          </cell>
        </row>
        <row r="1278">
          <cell r="B1278" t="str">
            <v>Statutory Goodwill Intangibles &amp; Software Balance (NGE_Returns)</v>
          </cell>
        </row>
        <row r="1279">
          <cell r="B1279" t="str">
            <v>Regulatory Equity MI Balance (NGE_Returns) (Archive)</v>
          </cell>
        </row>
        <row r="1280">
          <cell r="B1280" t="str">
            <v>Statutory Equity MI Balance (NGE_Returns) (Archive)</v>
          </cell>
        </row>
        <row r="1281">
          <cell r="B1281" t="str">
            <v>Non-consolidated Subsidiaries Retained Reserves Balance (excl AFS) (NGE_Returns)</v>
          </cell>
        </row>
        <row r="1282">
          <cell r="B1282" t="str">
            <v>Own Credit Cumulative Balance Post-Tax (NGE_Returns)</v>
          </cell>
        </row>
        <row r="1283">
          <cell r="B1283" t="str">
            <v>Fx through Equity Balance (NGE_Returns)</v>
          </cell>
        </row>
        <row r="1284">
          <cell r="B1284" t="str">
            <v>Tax on EL &gt; Impairment Balance (NGE_Returns)</v>
          </cell>
        </row>
        <row r="1285">
          <cell r="B1285" t="str">
            <v>AFS Debt Reserve Balance</v>
          </cell>
        </row>
        <row r="1286">
          <cell r="B1286" t="str">
            <v>Statutory Equity MI Balance (NGE_Returns)</v>
          </cell>
        </row>
        <row r="1287">
          <cell r="B1287" t="str">
            <v>Equity MI Balance - Additional Transitioned CRD4 Reg Adj (NGE_Returns)</v>
          </cell>
        </row>
        <row r="1288">
          <cell r="B1288" t="str">
            <v>Regulatory Equity MI Balance - B2.5 (NGE_Returns)</v>
          </cell>
        </row>
        <row r="1289">
          <cell r="B1289" t="str">
            <v>Regulatory Equity MI Balance - F-L CRD4 (NGE_Returns)</v>
          </cell>
        </row>
        <row r="1290">
          <cell r="B1290" t="str">
            <v>Regulatory Equity MI Balance - Transitioned CRD4 (NGE_Returns)</v>
          </cell>
        </row>
        <row r="1291">
          <cell r="B1291" t="str">
            <v>Statutory Equity MI Balance (NGE_Returns) (Input)</v>
          </cell>
        </row>
        <row r="1292">
          <cell r="B1292" t="str">
            <v>MI Balance - B2.5 Reg Adj (NGE_Returns) (Input)</v>
          </cell>
        </row>
        <row r="1293">
          <cell r="B1293" t="str">
            <v>MI Balance - Additional F-L CRD4 Reg Adj (NGE_Returns) (Input)</v>
          </cell>
        </row>
        <row r="1294">
          <cell r="B1294" t="str">
            <v>Core Memo Accounts</v>
          </cell>
        </row>
        <row r="1295">
          <cell r="B1295" t="str">
            <v>Core Memo Income Statement</v>
          </cell>
        </row>
        <row r="1296">
          <cell r="B1296" t="str">
            <v>EP</v>
          </cell>
        </row>
        <row r="1297">
          <cell r="B1297" t="str">
            <v>AP</v>
          </cell>
        </row>
        <row r="1298">
          <cell r="B1298" t="str">
            <v>PAT</v>
          </cell>
        </row>
        <row r="1299">
          <cell r="B1299" t="str">
            <v>PBT</v>
          </cell>
        </row>
        <row r="1300">
          <cell r="B1300" t="str">
            <v>Income.</v>
          </cell>
        </row>
        <row r="1301">
          <cell r="B1301" t="str">
            <v>Material Holdings - Post 10/15% threshold capital deductions (NGE_Returns)</v>
          </cell>
        </row>
        <row r="1302">
          <cell r="B1302" t="str">
            <v>DTAs - Post 10/15% threshold capital deductions (NGE_Returns)</v>
          </cell>
        </row>
        <row r="1303">
          <cell r="B1303" t="str">
            <v>DTAs - Non-timing differences capital deductions (NGE_Returns)</v>
          </cell>
        </row>
        <row r="1304">
          <cell r="B1304" t="str">
            <v>AFS Debt Reserve Movements</v>
          </cell>
        </row>
        <row r="1305">
          <cell r="B1305" t="str">
            <v>PVA Post-Tax Capital Deduction</v>
          </cell>
        </row>
        <row r="1306">
          <cell r="B1306" t="str">
            <v>DVA Post-Tax Capital Deduction</v>
          </cell>
        </row>
        <row r="1307">
          <cell r="B1307" t="str">
            <v>Capital Balances (NGE_Returns)</v>
          </cell>
        </row>
        <row r="1308">
          <cell r="B1308" t="str">
            <v>Regulatory Goodwill Intangibles &amp; Software Balance (NGE_Returns)</v>
          </cell>
        </row>
        <row r="1309">
          <cell r="B1309" t="str">
            <v>Statutory Goodwill Intangibles &amp; Software Balance (NGE_Returns)</v>
          </cell>
        </row>
        <row r="1310">
          <cell r="B1310" t="str">
            <v>Regulatory Equity MI Balance (NGE_Returns) (Archive)</v>
          </cell>
        </row>
        <row r="1311">
          <cell r="B1311" t="str">
            <v>Statutory Equity MI Balance (NGE_Returns) (Archive)</v>
          </cell>
        </row>
        <row r="1312">
          <cell r="B1312" t="str">
            <v>Non-consolidated Subsidiaries Retained Reserves Balance (excl AFS) (NGE_Returns)</v>
          </cell>
        </row>
        <row r="1313">
          <cell r="B1313" t="str">
            <v>Own Credit Cumulative Balance Post-Tax (NGE_Returns)</v>
          </cell>
        </row>
        <row r="1314">
          <cell r="B1314" t="str">
            <v>Fx through Equity Balance (NGE_Returns)</v>
          </cell>
        </row>
        <row r="1315">
          <cell r="B1315" t="str">
            <v>Tax on EL &gt; Impairment Balance (NGE_Returns)</v>
          </cell>
        </row>
        <row r="1316">
          <cell r="B1316" t="str">
            <v>AFS Debt Reserve Balance</v>
          </cell>
        </row>
        <row r="1317">
          <cell r="B1317" t="str">
            <v>Statutory Equity MI Balance (NGE_Returns)</v>
          </cell>
        </row>
        <row r="1318">
          <cell r="B1318" t="str">
            <v>Equity MI Balance - Additional Transitioned CRD4 Reg Adj (NGE_Returns)</v>
          </cell>
        </row>
        <row r="1319">
          <cell r="B1319" t="str">
            <v>Regulatory Equity MI Balance - B2.5 (NGE_Returns)</v>
          </cell>
        </row>
        <row r="1320">
          <cell r="B1320" t="str">
            <v>Regulatory Equity MI Balance - F-L CRD4 (NGE_Returns)</v>
          </cell>
        </row>
        <row r="1321">
          <cell r="B1321" t="str">
            <v>Regulatory Equity MI Balance - Transitioned CRD4 (NGE_Returns)</v>
          </cell>
        </row>
        <row r="1322">
          <cell r="B1322" t="str">
            <v>Statutory Equity MI Balance (NGE_Returns) (Input)</v>
          </cell>
        </row>
        <row r="1323">
          <cell r="B1323" t="str">
            <v>MI Balance - B2.5 Reg Adj (NGE_Returns) (Input)</v>
          </cell>
        </row>
        <row r="1324">
          <cell r="B1324" t="str">
            <v>MI Balance - Additional F-L CRD4 Reg Adj (NGE_Returns) (Input)</v>
          </cell>
        </row>
        <row r="1325">
          <cell r="B1325" t="str">
            <v>Core Memo Accounts</v>
          </cell>
        </row>
        <row r="1326">
          <cell r="B1326" t="str">
            <v>Core Memo Income Statement</v>
          </cell>
        </row>
        <row r="1327">
          <cell r="B1327" t="str">
            <v>EP</v>
          </cell>
        </row>
        <row r="1328">
          <cell r="B1328" t="str">
            <v>AP</v>
          </cell>
        </row>
        <row r="1329">
          <cell r="B1329" t="str">
            <v>PAT</v>
          </cell>
        </row>
        <row r="1330">
          <cell r="B1330" t="str">
            <v>PBT</v>
          </cell>
        </row>
        <row r="1331">
          <cell r="B1331" t="str">
            <v>Income.</v>
          </cell>
        </row>
        <row r="1332">
          <cell r="B1332" t="str">
            <v>Impairment.</v>
          </cell>
        </row>
        <row r="1333">
          <cell r="B1333" t="str">
            <v>Operating Costs.</v>
          </cell>
        </row>
        <row r="1334">
          <cell r="B1334" t="str">
            <v>JVs.</v>
          </cell>
        </row>
        <row r="1335">
          <cell r="B1335" t="str">
            <v>Taxation.</v>
          </cell>
        </row>
        <row r="1336">
          <cell r="B1336" t="str">
            <v>Minority Interests.</v>
          </cell>
        </row>
        <row r="1337">
          <cell r="B1337" t="str">
            <v>Discontinued Ops Gain / Loss.</v>
          </cell>
        </row>
        <row r="1338">
          <cell r="B1338" t="str">
            <v>Backout NI.</v>
          </cell>
        </row>
        <row r="1339">
          <cell r="B1339" t="str">
            <v>Economic Capital Charge.</v>
          </cell>
        </row>
        <row r="1340">
          <cell r="B1340" t="str">
            <v>PBT_Consensus</v>
          </cell>
        </row>
        <row r="1341">
          <cell r="B1341" t="str">
            <v>Core Memo Balance Sheet</v>
          </cell>
        </row>
        <row r="1342">
          <cell r="B1342" t="str">
            <v>AEC.</v>
          </cell>
        </row>
        <row r="1343">
          <cell r="B1343" t="str">
            <v>Assets.</v>
          </cell>
        </row>
        <row r="1344">
          <cell r="B1344" t="str">
            <v>Liabilities.</v>
          </cell>
        </row>
        <row r="1345">
          <cell r="B1345" t="str">
            <v>Covered Bonds</v>
          </cell>
        </row>
        <row r="1346">
          <cell r="B1346" t="str">
            <v>Securitizations</v>
          </cell>
        </row>
        <row r="1347">
          <cell r="B1347" t="str">
            <v>Brokered CDs</v>
          </cell>
        </row>
        <row r="1348">
          <cell r="B1348" t="str">
            <v>Core Memo RWA Accounts</v>
          </cell>
        </row>
        <row r="1349">
          <cell r="B1349" t="str">
            <v>Basel II RWAs.</v>
          </cell>
        </row>
        <row r="1350">
          <cell r="B1350" t="str">
            <v>Other Core Memo Accounts</v>
          </cell>
        </row>
        <row r="1351">
          <cell r="B1351" t="str">
            <v>Operational Permanent FTE.</v>
          </cell>
        </row>
        <row r="1352">
          <cell r="B1352" t="str">
            <v>Other Memo Accounts</v>
          </cell>
        </row>
        <row r="1353">
          <cell r="B1353" t="str">
            <v>Own Credit Valuation Adj incl in PBT</v>
          </cell>
        </row>
        <row r="1354">
          <cell r="B1354" t="str">
            <v>Treasury Effective Rate %</v>
          </cell>
        </row>
        <row r="1355">
          <cell r="B1355" t="str">
            <v>Econ Cap Charge %</v>
          </cell>
        </row>
        <row r="1356">
          <cell r="B1356" t="str">
            <v>TE Allocation Rate for NI</v>
          </cell>
        </row>
        <row r="1357">
          <cell r="B1357" t="str">
            <v>Treasury Effective Rate</v>
          </cell>
        </row>
        <row r="1358">
          <cell r="B1358" t="str">
            <v>T1 Allocation Rate for NI</v>
          </cell>
        </row>
        <row r="1359">
          <cell r="B1359" t="str">
            <v>TC Allocation Rate for NI</v>
          </cell>
        </row>
        <row r="1360">
          <cell r="B1360" t="str">
            <v>RACE Suspense Account</v>
          </cell>
        </row>
        <row r="1361">
          <cell r="B1361" t="str">
            <v>Securitisation costs</v>
          </cell>
        </row>
        <row r="1362">
          <cell r="B1362" t="str">
            <v>NI on Shareholder Funds</v>
          </cell>
        </row>
        <row r="1363">
          <cell r="B1363" t="str">
            <v>NI on Cost of Debt</v>
          </cell>
        </row>
        <row r="1364">
          <cell r="B1364" t="str">
            <v>Group AEC Demand</v>
          </cell>
        </row>
        <row r="1365">
          <cell r="B1365" t="str">
            <v>Group AEC Supply</v>
          </cell>
        </row>
        <row r="1366">
          <cell r="B1366" t="str">
            <v>Group AEC Excess / (Deficit)</v>
          </cell>
        </row>
        <row r="1367">
          <cell r="B1367" t="str">
            <v>Group Economic Capital Charge</v>
          </cell>
        </row>
        <row r="1368">
          <cell r="B1368" t="str">
            <v>Group Economic Profit</v>
          </cell>
        </row>
        <row r="1369">
          <cell r="B1369" t="str">
            <v>Group Tax Rate</v>
          </cell>
        </row>
        <row r="1370">
          <cell r="B1370" t="str">
            <v>Group Tax Charge (Calc)</v>
          </cell>
        </row>
        <row r="1371">
          <cell r="B1371" t="str">
            <v>Group Tax Charge (Input)</v>
          </cell>
        </row>
        <row r="1372">
          <cell r="B1372" t="str">
            <v>Total Income Product Split</v>
          </cell>
        </row>
        <row r="1373">
          <cell r="B1373" t="str">
            <v>Allocated non-performance costs (input)</v>
          </cell>
        </row>
        <row r="1374">
          <cell r="B1374" t="str">
            <v>Spare 1</v>
          </cell>
        </row>
        <row r="1375">
          <cell r="B1375" t="str">
            <v>Spare 2</v>
          </cell>
        </row>
        <row r="1376">
          <cell r="B1376" t="str">
            <v>Customer NII Asset</v>
          </cell>
        </row>
        <row r="1377">
          <cell r="B1377" t="str">
            <v>Customer NII Liability</v>
          </cell>
        </row>
        <row r="1378">
          <cell r="B1378" t="str">
            <v>Net Interest Income YTD</v>
          </cell>
        </row>
        <row r="1379">
          <cell r="B1379" t="str">
            <v>Customer NII Asset YTD</v>
          </cell>
        </row>
        <row r="1380">
          <cell r="B1380" t="str">
            <v>Customer NII Liability YTD</v>
          </cell>
        </row>
        <row r="1381">
          <cell r="B1381" t="str">
            <v>Average Customer Asset Balances - YTD</v>
          </cell>
        </row>
        <row r="1382">
          <cell r="B1382" t="str">
            <v>Average Customer Liability Balances - YTD</v>
          </cell>
        </row>
        <row r="1383">
          <cell r="B1383" t="str">
            <v>Net Interest Income Margin %</v>
          </cell>
        </row>
        <row r="1384">
          <cell r="B1384" t="str">
            <v>Net Interest Income Asset Margin %</v>
          </cell>
        </row>
        <row r="1385">
          <cell r="B1385" t="str">
            <v>Net Interest Income Liability Margin %</v>
          </cell>
        </row>
        <row r="1386">
          <cell r="B1386" t="str">
            <v>Average Customer Asset Balances - Mnth</v>
          </cell>
        </row>
        <row r="1387">
          <cell r="B1387" t="str">
            <v>Average Customer Liability Balances - Mnth</v>
          </cell>
        </row>
        <row r="1388">
          <cell r="B1388" t="str">
            <v>Gross Income Margin (Wealth Only)</v>
          </cell>
        </row>
        <row r="1389">
          <cell r="B1389" t="str">
            <v>Net Fees and Commissions Margin %</v>
          </cell>
        </row>
        <row r="1390">
          <cell r="B1390" t="str">
            <v>Global Tax Paid</v>
          </cell>
        </row>
        <row r="1391">
          <cell r="B1391" t="str">
            <v>Gross New Lending Under Project Merlin</v>
          </cell>
        </row>
        <row r="1392">
          <cell r="B1392" t="str">
            <v>Liquidity Buffer Costs</v>
          </cell>
        </row>
        <row r="1393">
          <cell r="B1393" t="str">
            <v>Tax on notional interest</v>
          </cell>
        </row>
        <row r="1394">
          <cell r="B1394" t="str">
            <v>ETA Adjustment</v>
          </cell>
        </row>
        <row r="1395">
          <cell r="B1395" t="str">
            <v>RACE Control Accounts</v>
          </cell>
        </row>
        <row r="1396">
          <cell r="B1396" t="str">
            <v>OBS Inc Stat Interco Elim Con Ac OB1</v>
          </cell>
        </row>
        <row r="1397">
          <cell r="B1397" t="str">
            <v>OBS Inc Stat Interco Elim Con Ac OB2</v>
          </cell>
        </row>
        <row r="1398">
          <cell r="B1398" t="str">
            <v>ICP ETA mark up reversal Control Account</v>
          </cell>
        </row>
        <row r="1399">
          <cell r="B1399" t="str">
            <v>OBS Head Office Control Account OB4</v>
          </cell>
        </row>
        <row r="1400">
          <cell r="B1400" t="str">
            <v>OBS Inc Stat Interco Elim Con Ac OB5</v>
          </cell>
        </row>
        <row r="1401">
          <cell r="B1401" t="str">
            <v>OBS Inc Stat interco Elim Con Ac NI on MI OB6</v>
          </cell>
        </row>
      </sheetData>
      <sheetData sheetId="3"/>
      <sheetData sheetId="4">
        <row r="3">
          <cell r="F3" t="str">
            <v>C_Restatements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Excel Check File FY18_RA - Late"/>
      <sheetName val="Variables"/>
      <sheetName val="YTD Consolidation Check"/>
      <sheetName val="Qrtly Consolidation check"/>
      <sheetName val="Excl L&amp;C Check"/>
      <sheetName val="Group PH"/>
      <sheetName val="Barclays UK YTD"/>
      <sheetName val="Barclays International YTD"/>
      <sheetName val="Head Office YTD"/>
      <sheetName val="Group Qrtly"/>
      <sheetName val="Barclays UK Qrtly"/>
      <sheetName val="Barclays International Qrtly"/>
      <sheetName val="Head Office Qrtly"/>
      <sheetName val="Barclays Non-Core YTD"/>
      <sheetName val="Non-Core Qrtly"/>
      <sheetName val="Africa Banking YTD"/>
      <sheetName val="Africa Banking Qrtly"/>
      <sheetName val="Returns OLD"/>
      <sheetName val="Returns"/>
      <sheetName val="CYYTD performance measures excl"/>
      <sheetName val="PYYTD performance measures"/>
      <sheetName val="Group performance measures excl"/>
      <sheetName val="BUK performance measures excl"/>
      <sheetName val="BI performance measures excl"/>
      <sheetName val="HO performance measures excl"/>
      <sheetName val="TNAV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>
        <row r="5">
          <cell r="D5">
            <v>21076</v>
          </cell>
        </row>
      </sheetData>
      <sheetData sheetId="7">
        <row r="7">
          <cell r="D7">
            <v>7383</v>
          </cell>
        </row>
      </sheetData>
      <sheetData sheetId="8">
        <row r="8">
          <cell r="D8">
            <v>14382</v>
          </cell>
        </row>
      </sheetData>
      <sheetData sheetId="9">
        <row r="7">
          <cell r="D7">
            <v>-159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AH82"/>
  <sheetViews>
    <sheetView workbookViewId="0">
      <selection activeCell="W34" sqref="W34"/>
    </sheetView>
  </sheetViews>
  <sheetFormatPr defaultColWidth="9" defaultRowHeight="12.75" outlineLevelCol="1"/>
  <cols>
    <col min="1" max="1" width="9" style="231"/>
    <col min="2" max="2" width="56.7109375" style="231" bestFit="1" customWidth="1"/>
    <col min="3" max="4" width="10" style="231" customWidth="1" outlineLevel="1"/>
    <col min="5" max="6" width="2" style="231" customWidth="1" outlineLevel="1"/>
    <col min="7" max="8" width="8.7109375" style="231" customWidth="1" outlineLevel="1"/>
    <col min="9" max="9" width="1.7109375" style="27" customWidth="1" outlineLevel="1"/>
    <col min="10" max="11" width="8.7109375" style="27" customWidth="1"/>
    <col min="12" max="12" width="5.7109375" style="27" customWidth="1"/>
    <col min="13" max="14" width="8.7109375" style="27" customWidth="1"/>
    <col min="15" max="15" width="5.7109375" style="27" customWidth="1"/>
    <col min="16" max="16" width="8.7109375" style="27" customWidth="1"/>
    <col min="17" max="17" width="8.7109375" style="231" customWidth="1"/>
    <col min="18" max="18" width="2.7109375" style="27" customWidth="1"/>
    <col min="19" max="19" width="8.7109375" style="27" customWidth="1"/>
    <col min="20" max="20" width="8.7109375" style="231" customWidth="1"/>
    <col min="21" max="21" width="4.7109375" style="231" customWidth="1"/>
    <col min="22" max="22" width="2.28515625" style="231" customWidth="1"/>
    <col min="23" max="23" width="15" style="231" customWidth="1"/>
    <col min="24" max="24" width="4.7109375" style="27" customWidth="1"/>
    <col min="25" max="25" width="15" style="231" customWidth="1"/>
    <col min="26" max="26" width="15.7109375" style="231" hidden="1" customWidth="1"/>
    <col min="27" max="27" width="2.28515625" style="231" customWidth="1"/>
    <col min="28" max="28" width="9" style="231"/>
    <col min="29" max="29" width="15" style="685" customWidth="1"/>
    <col min="30" max="30" width="4.7109375" style="27" customWidth="1"/>
    <col min="31" max="31" width="15" style="685" customWidth="1"/>
    <col min="32" max="32" width="15.7109375" style="685" hidden="1" customWidth="1"/>
    <col min="33" max="33" width="2.28515625" style="685" customWidth="1"/>
    <col min="34" max="16384" width="9" style="231"/>
  </cols>
  <sheetData>
    <row r="1" spans="2:34">
      <c r="B1" s="247" t="e">
        <f>CQtr&amp;" YTD"</f>
        <v>#REF!</v>
      </c>
      <c r="C1" s="1774" t="s">
        <v>18</v>
      </c>
      <c r="D1" s="1774"/>
      <c r="E1" s="36"/>
      <c r="F1" s="36"/>
      <c r="G1" s="1774" t="s">
        <v>141</v>
      </c>
      <c r="H1" s="1774"/>
      <c r="I1" s="236"/>
      <c r="J1" s="1774" t="s">
        <v>68</v>
      </c>
      <c r="K1" s="1774"/>
      <c r="L1" s="236"/>
      <c r="M1" s="1774" t="s">
        <v>69</v>
      </c>
      <c r="N1" s="1774"/>
      <c r="O1" s="236"/>
      <c r="P1" s="1775" t="s">
        <v>30</v>
      </c>
      <c r="Q1" s="1775"/>
      <c r="R1" s="237"/>
      <c r="S1" s="1776" t="s">
        <v>19</v>
      </c>
      <c r="T1" s="1776"/>
      <c r="V1" s="43"/>
      <c r="W1" s="1777" t="s">
        <v>20</v>
      </c>
      <c r="X1" s="1777"/>
      <c r="Y1" s="1777"/>
      <c r="Z1" s="44" t="s">
        <v>21</v>
      </c>
      <c r="AA1" s="43"/>
      <c r="AC1" s="1777" t="s">
        <v>58</v>
      </c>
      <c r="AD1" s="1777"/>
      <c r="AE1" s="1777"/>
      <c r="AF1" s="44" t="s">
        <v>21</v>
      </c>
      <c r="AG1" s="43"/>
    </row>
    <row r="2" spans="2:34">
      <c r="B2" s="38"/>
      <c r="C2" s="237" t="e">
        <f>CQtr&amp;" YTD"</f>
        <v>#REF!</v>
      </c>
      <c r="D2" s="237" t="e">
        <f>PPPPQtr&amp;" YTD"</f>
        <v>#REF!</v>
      </c>
      <c r="E2" s="36"/>
      <c r="F2" s="36"/>
      <c r="G2" s="237" t="e">
        <f>CQtr&amp;" YTD"</f>
        <v>#REF!</v>
      </c>
      <c r="H2" s="237" t="e">
        <f>PPPPQtr&amp;" YTD"</f>
        <v>#REF!</v>
      </c>
      <c r="I2" s="36"/>
      <c r="J2" s="237" t="e">
        <f>CQtr&amp;" YTD"</f>
        <v>#REF!</v>
      </c>
      <c r="K2" s="237" t="e">
        <f>PPPPQtr&amp;" YTD"</f>
        <v>#REF!</v>
      </c>
      <c r="L2" s="36"/>
      <c r="M2" s="237" t="e">
        <f>CQtr&amp;" YTD"</f>
        <v>#REF!</v>
      </c>
      <c r="N2" s="237" t="e">
        <f>PPPPQtr&amp;" YTD"</f>
        <v>#REF!</v>
      </c>
      <c r="O2" s="36"/>
      <c r="P2" s="237" t="e">
        <f>CQtr&amp;" YTD"</f>
        <v>#REF!</v>
      </c>
      <c r="Q2" s="237" t="e">
        <f>PPPPQtr&amp;" YTD"</f>
        <v>#REF!</v>
      </c>
      <c r="R2" s="36"/>
      <c r="S2" s="237" t="e">
        <f>CQtr&amp;" YTD"</f>
        <v>#REF!</v>
      </c>
      <c r="T2" s="237" t="e">
        <f>PPPPQtr&amp;" YTD"</f>
        <v>#REF!</v>
      </c>
      <c r="V2" s="43"/>
      <c r="W2" s="245" t="e">
        <f>CQtr&amp;" YTD"</f>
        <v>#REF!</v>
      </c>
      <c r="X2" s="43"/>
      <c r="Y2" s="245" t="e">
        <f>PPPPQtr&amp;" YTD"</f>
        <v>#REF!</v>
      </c>
      <c r="Z2" s="44"/>
      <c r="AA2" s="43"/>
      <c r="AC2" s="245" t="e">
        <f>CQtr&amp;" YTD"</f>
        <v>#REF!</v>
      </c>
      <c r="AD2" s="43"/>
      <c r="AE2" s="245" t="e">
        <f>PPPPQtr&amp;" YTD"</f>
        <v>#REF!</v>
      </c>
      <c r="AF2" s="44"/>
      <c r="AG2" s="43"/>
    </row>
    <row r="3" spans="2:34">
      <c r="B3" s="235" t="s">
        <v>89</v>
      </c>
      <c r="C3" s="238">
        <f>'Group PH'!C6</f>
        <v>5899.9999999999945</v>
      </c>
      <c r="D3" s="238">
        <f>'Group PH'!D6</f>
        <v>6283</v>
      </c>
      <c r="E3" s="37"/>
      <c r="F3" s="37"/>
      <c r="G3" s="238">
        <f>'Barclays UK YTD'!C7</f>
        <v>7352.9999999999982</v>
      </c>
      <c r="H3" s="238">
        <f>'Barclays UK YTD'!D7</f>
        <v>7383</v>
      </c>
      <c r="I3" s="62"/>
      <c r="J3" s="62">
        <f>'Barclays International YTD'!C62</f>
        <v>10230.999999999996</v>
      </c>
      <c r="K3" s="62">
        <f>'Barclays International YTD'!D62</f>
        <v>9765</v>
      </c>
      <c r="L3" s="62"/>
      <c r="M3" s="62">
        <f>'Barclays International YTD'!C102</f>
        <v>4443.9999999999991</v>
      </c>
      <c r="N3" s="62">
        <f>'Barclays International YTD'!D102</f>
        <v>4261</v>
      </c>
      <c r="O3" s="62"/>
      <c r="P3" s="238">
        <f>'Barclays International YTD'!C8</f>
        <v>14674.999999999987</v>
      </c>
      <c r="Q3" s="238">
        <f>'Barclays International YTD'!D8</f>
        <v>14026</v>
      </c>
      <c r="R3" s="62"/>
      <c r="S3" s="62">
        <f>'Head Office YTD'!C7</f>
        <v>-396.00000000000801</v>
      </c>
      <c r="T3" s="62">
        <f>'Head Office YTD'!D7</f>
        <v>-273</v>
      </c>
      <c r="V3" s="43"/>
      <c r="W3" s="29">
        <f>ROUND(G3,0)+ROUND(S3,0)+ROUND(P3,0)-ROUND(C3,0)</f>
        <v>15732</v>
      </c>
      <c r="X3" s="35"/>
      <c r="Y3" s="29">
        <f t="shared" ref="Y3:Y14" si="0">ROUND(H3,0)+ROUND(T3,0)+ROUND(Q3,0)-ROUND(D3,0)</f>
        <v>14853</v>
      </c>
      <c r="Z3" s="29" t="e">
        <f>ROUND(H3,0)+ROUND(T3,0)+ROUND(Q3,0)-ROUND(#REF!,0)</f>
        <v>#REF!</v>
      </c>
      <c r="AA3" s="43"/>
      <c r="AC3" s="29">
        <f>P3-J3-M3</f>
        <v>-8.1854523159563541E-12</v>
      </c>
      <c r="AD3" s="35"/>
      <c r="AE3" s="29">
        <f>Q3-K3-N3</f>
        <v>0</v>
      </c>
      <c r="AF3" s="29" t="e">
        <f>ROUND(N3,0)+ROUND(Z3,0)+ROUND(W3,0)-ROUND(#REF!,0)</f>
        <v>#REF!</v>
      </c>
      <c r="AG3" s="43"/>
    </row>
    <row r="4" spans="2:34">
      <c r="B4" s="235" t="s">
        <v>16</v>
      </c>
      <c r="C4" s="238">
        <f>'Group PH'!C7</f>
        <v>-54.999999999999993</v>
      </c>
      <c r="D4" s="238">
        <f>'Group PH'!D7</f>
        <v>-2115</v>
      </c>
      <c r="E4" s="37"/>
      <c r="F4" s="37"/>
      <c r="G4" s="238">
        <f>'Barclays UK YTD'!C8</f>
        <v>-712</v>
      </c>
      <c r="H4" s="238">
        <f>'Barclays UK YTD'!D8</f>
        <v>-826</v>
      </c>
      <c r="I4" s="62"/>
      <c r="J4" s="62">
        <f>'Barclays International YTD'!C63</f>
        <v>-157.00000000000009</v>
      </c>
      <c r="K4" s="62">
        <f>'Barclays International YTD'!D63</f>
        <v>150</v>
      </c>
      <c r="L4" s="62"/>
      <c r="M4" s="62">
        <f>'Barclays International YTD'!C103</f>
        <v>-1016</v>
      </c>
      <c r="N4" s="62">
        <f>'Barclays International YTD'!D103</f>
        <v>-808</v>
      </c>
      <c r="O4" s="62"/>
      <c r="P4" s="238">
        <f>'Barclays International YTD'!C9</f>
        <v>-1173</v>
      </c>
      <c r="Q4" s="238">
        <f>'Barclays International YTD'!D9</f>
        <v>-658</v>
      </c>
      <c r="R4" s="62"/>
      <c r="S4" s="62">
        <f>'Head Office YTD'!C8</f>
        <v>-26.999999999999829</v>
      </c>
      <c r="T4" s="62">
        <f>'Head Office YTD'!D8</f>
        <v>16</v>
      </c>
      <c r="V4" s="43"/>
      <c r="W4" s="29">
        <f t="shared" ref="W4:W14" si="1">ROUND(G4,0)+ROUND(S4,0)+ROUND(P4,0)-ROUND(C4,0)</f>
        <v>-1857</v>
      </c>
      <c r="X4" s="35"/>
      <c r="Y4" s="29">
        <f t="shared" si="0"/>
        <v>647</v>
      </c>
      <c r="Z4" s="29" t="e">
        <f>ROUND(H4,0)+ROUND(T4,0)+ROUND(Q4,0)-ROUND(#REF!,0)</f>
        <v>#REF!</v>
      </c>
      <c r="AA4" s="43"/>
      <c r="AC4" s="29">
        <f t="shared" ref="AC4:AC14" si="2">P4-J4-M4</f>
        <v>0</v>
      </c>
      <c r="AD4" s="35"/>
      <c r="AE4" s="29">
        <f t="shared" ref="AE4:AE12" si="3">Q4-K4-N4</f>
        <v>0</v>
      </c>
      <c r="AF4" s="29" t="e">
        <f>ROUND(N4,0)+ROUND(Z4,0)+ROUND(W4,0)-ROUND(#REF!,0)</f>
        <v>#REF!</v>
      </c>
      <c r="AG4" s="43"/>
    </row>
    <row r="5" spans="2:34">
      <c r="B5" s="235" t="s">
        <v>17</v>
      </c>
      <c r="C5" s="238">
        <f>'Group PH'!C8</f>
        <v>5844.9999999999927</v>
      </c>
      <c r="D5" s="238">
        <f>'Group PH'!D8</f>
        <v>4168</v>
      </c>
      <c r="E5" s="37"/>
      <c r="F5" s="37"/>
      <c r="G5" s="238">
        <f>'Barclays UK YTD'!C9</f>
        <v>6640.9999999999991</v>
      </c>
      <c r="H5" s="238">
        <f>'Barclays UK YTD'!D9</f>
        <v>6557</v>
      </c>
      <c r="I5" s="62"/>
      <c r="J5" s="62">
        <f>'Barclays International YTD'!C64</f>
        <v>10073.999999999993</v>
      </c>
      <c r="K5" s="62">
        <f>'Barclays International YTD'!D64</f>
        <v>9915</v>
      </c>
      <c r="L5" s="62"/>
      <c r="M5" s="62">
        <f>'Barclays International YTD'!C104</f>
        <v>3427.9999999999995</v>
      </c>
      <c r="N5" s="62">
        <f>'Barclays International YTD'!D104</f>
        <v>3453</v>
      </c>
      <c r="O5" s="62"/>
      <c r="P5" s="238">
        <f>'Barclays International YTD'!C10</f>
        <v>13501.999999999995</v>
      </c>
      <c r="Q5" s="238">
        <f>'Barclays International YTD'!D10</f>
        <v>13368</v>
      </c>
      <c r="R5" s="62"/>
      <c r="S5" s="62">
        <f>'Head Office YTD'!C9</f>
        <v>-423.00000000000779</v>
      </c>
      <c r="T5" s="62">
        <f>'Head Office YTD'!D9</f>
        <v>-257</v>
      </c>
      <c r="V5" s="43"/>
      <c r="W5" s="29">
        <f t="shared" si="1"/>
        <v>13875</v>
      </c>
      <c r="X5" s="35"/>
      <c r="Y5" s="29">
        <f t="shared" si="0"/>
        <v>15500</v>
      </c>
      <c r="Z5" s="29" t="e">
        <f>ROUND(H5,0)+ROUND(T5,0)+ROUND(Q5,0)-ROUND(#REF!,0)</f>
        <v>#REF!</v>
      </c>
      <c r="AA5" s="43"/>
      <c r="AC5" s="29">
        <f t="shared" si="2"/>
        <v>0</v>
      </c>
      <c r="AD5" s="35"/>
      <c r="AE5" s="29">
        <f t="shared" si="3"/>
        <v>0</v>
      </c>
      <c r="AF5" s="29" t="e">
        <f>ROUND(N5,0)+ROUND(Z5,0)+ROUND(W5,0)-ROUND(#REF!,0)</f>
        <v>#REF!</v>
      </c>
      <c r="AG5" s="43"/>
    </row>
    <row r="6" spans="2:34">
      <c r="B6" s="183" t="s">
        <v>0</v>
      </c>
      <c r="C6" s="238">
        <f>'Group PH'!C9</f>
        <v>-3545</v>
      </c>
      <c r="D6" s="238">
        <f>'Group PH'!D9</f>
        <v>-3253</v>
      </c>
      <c r="E6" s="37"/>
      <c r="F6" s="37"/>
      <c r="G6" s="238">
        <f>'Barclays UK YTD'!C10</f>
        <v>-3995.6944750200009</v>
      </c>
      <c r="H6" s="238">
        <f>'Barclays UK YTD'!D10</f>
        <v>-4075</v>
      </c>
      <c r="I6" s="62"/>
      <c r="J6" s="62">
        <f>'Barclays International YTD'!C65</f>
        <v>-6882</v>
      </c>
      <c r="K6" s="62">
        <f>'Barclays International YTD'!D65</f>
        <v>-7093</v>
      </c>
      <c r="L6" s="62"/>
      <c r="M6" s="62">
        <f>'Barclays International YTD'!C105</f>
        <v>-2281</v>
      </c>
      <c r="N6" s="62">
        <f>'Barclays International YTD'!D105</f>
        <v>-2231</v>
      </c>
      <c r="O6" s="62"/>
      <c r="P6" s="238">
        <f>'Barclays International YTD'!C11</f>
        <v>-9162.8284489116377</v>
      </c>
      <c r="Q6" s="238">
        <f>'Barclays International YTD'!D11</f>
        <v>-9324</v>
      </c>
      <c r="R6" s="62"/>
      <c r="S6" s="62">
        <f>'Head Office YTD'!C10</f>
        <v>-200</v>
      </c>
      <c r="T6" s="62">
        <f>'Head Office YTD'!D10</f>
        <v>-228</v>
      </c>
      <c r="V6" s="43"/>
      <c r="W6" s="29">
        <f t="shared" si="1"/>
        <v>-9814</v>
      </c>
      <c r="X6" s="35"/>
      <c r="Y6" s="29">
        <f t="shared" si="0"/>
        <v>-10374</v>
      </c>
      <c r="Z6" s="29" t="e">
        <f>ROUND(H6,0)+ROUND(T6,0)+ROUND(Q6,0)-ROUND(#REF!,0)</f>
        <v>#REF!</v>
      </c>
      <c r="AA6" s="43"/>
      <c r="AC6" s="29">
        <f t="shared" si="2"/>
        <v>0.17155108836232102</v>
      </c>
      <c r="AD6" s="35"/>
      <c r="AE6" s="29">
        <f t="shared" si="3"/>
        <v>0</v>
      </c>
      <c r="AF6" s="29" t="e">
        <f>ROUND(N6,0)+ROUND(Z6,0)+ROUND(W6,0)-ROUND(#REF!,0)</f>
        <v>#REF!</v>
      </c>
      <c r="AG6" s="43"/>
      <c r="AH6" s="231" t="s">
        <v>168</v>
      </c>
    </row>
    <row r="7" spans="2:34" s="685" customFormat="1">
      <c r="B7" s="721" t="s">
        <v>166</v>
      </c>
      <c r="C7" s="238" t="e">
        <f>'Group PH'!#REF!</f>
        <v>#REF!</v>
      </c>
      <c r="D7" s="238" t="e">
        <f>'Group PH'!#REF!</f>
        <v>#REF!</v>
      </c>
      <c r="E7" s="37"/>
      <c r="F7" s="37"/>
      <c r="G7" s="238">
        <f>'Barclays UK YTD'!C11</f>
        <v>-41</v>
      </c>
      <c r="H7" s="238">
        <f>'Barclays UK YTD'!D11</f>
        <v>-46</v>
      </c>
      <c r="I7" s="62"/>
      <c r="J7" s="62">
        <f>'Barclays International YTD'!C66</f>
        <v>-156</v>
      </c>
      <c r="K7" s="62">
        <f>'Barclays International YTD'!D66</f>
        <v>-188</v>
      </c>
      <c r="L7" s="62"/>
      <c r="M7" s="62">
        <f>'Barclays International YTD'!C106</f>
        <v>-18.399999999999981</v>
      </c>
      <c r="N7" s="62">
        <f>'Barclays International YTD'!D106</f>
        <v>-22</v>
      </c>
      <c r="O7" s="62"/>
      <c r="P7" s="238">
        <f>'Barclays International YTD'!C12</f>
        <v>-174.39999999999995</v>
      </c>
      <c r="Q7" s="238">
        <f>'Barclays International YTD'!D12</f>
        <v>-210</v>
      </c>
      <c r="R7" s="62"/>
      <c r="S7" s="62">
        <f>'Head Office YTD'!C11</f>
        <v>-11</v>
      </c>
      <c r="T7" s="62">
        <f>'Head Office YTD'!D11</f>
        <v>-13</v>
      </c>
      <c r="V7" s="43"/>
      <c r="W7" s="29" t="e">
        <f>ROUND(G7,0)+ROUND(S7,0)+ROUND(P7,0)-ROUND(C7,0)</f>
        <v>#REF!</v>
      </c>
      <c r="X7" s="35"/>
      <c r="Y7" s="29" t="e">
        <f t="shared" si="0"/>
        <v>#REF!</v>
      </c>
      <c r="Z7" s="29"/>
      <c r="AA7" s="43"/>
      <c r="AC7" s="29">
        <f t="shared" si="2"/>
        <v>3.1974423109204508E-14</v>
      </c>
      <c r="AD7" s="35"/>
      <c r="AE7" s="29">
        <f t="shared" si="3"/>
        <v>0</v>
      </c>
      <c r="AF7" s="29"/>
      <c r="AG7" s="43"/>
    </row>
    <row r="8" spans="2:34">
      <c r="B8" s="235" t="s">
        <v>4</v>
      </c>
      <c r="C8" s="238">
        <f>'Group PH'!C10</f>
        <v>-32.647931810000003</v>
      </c>
      <c r="D8" s="238">
        <f>'Group PH'!D10</f>
        <v>-10.340853689999999</v>
      </c>
      <c r="E8" s="37"/>
      <c r="F8" s="37"/>
      <c r="G8" s="238">
        <f>'Barclays UK YTD'!C13</f>
        <v>-1582.30552498</v>
      </c>
      <c r="H8" s="238">
        <f>'Barclays UK YTD'!D13</f>
        <v>-483</v>
      </c>
      <c r="I8" s="62"/>
      <c r="J8" s="62">
        <f>'Barclays International YTD'!C68</f>
        <v>-109.36276639836269</v>
      </c>
      <c r="K8" s="62">
        <f>'Barclays International YTD'!D68</f>
        <v>-68</v>
      </c>
      <c r="L8" s="62"/>
      <c r="M8" s="62">
        <f>'Barclays International YTD'!C108</f>
        <v>-7.4087846900000001</v>
      </c>
      <c r="N8" s="62">
        <f>'Barclays International YTD'!D108</f>
        <v>-59</v>
      </c>
      <c r="O8" s="62"/>
      <c r="P8" s="238">
        <f>'Barclays International YTD'!C14</f>
        <v>-115.77155108836268</v>
      </c>
      <c r="Q8" s="238">
        <f>'Barclays International YTD'!D14</f>
        <v>-127</v>
      </c>
      <c r="R8" s="62"/>
      <c r="S8" s="62">
        <f>'Head Office YTD'!C14</f>
        <v>-151.3943382021906</v>
      </c>
      <c r="T8" s="62">
        <f>'Head Office YTD'!D14</f>
        <v>-1597</v>
      </c>
      <c r="V8" s="43"/>
      <c r="W8" s="29">
        <f t="shared" si="1"/>
        <v>-1816</v>
      </c>
      <c r="X8" s="35"/>
      <c r="Y8" s="29">
        <f t="shared" si="0"/>
        <v>-2197</v>
      </c>
      <c r="Z8" s="29" t="e">
        <f>ROUND(H8,0)+ROUND(T8,0)+ROUND(Q8,0)-ROUND(#REF!,0)</f>
        <v>#REF!</v>
      </c>
      <c r="AA8" s="43"/>
      <c r="AC8" s="29">
        <f>ROUND(P8,0)-ROUND(J8,0)-ROUND(M8,0)</f>
        <v>0</v>
      </c>
      <c r="AD8" s="35"/>
      <c r="AE8" s="29">
        <f t="shared" si="3"/>
        <v>0</v>
      </c>
      <c r="AF8" s="29" t="e">
        <f>ROUND(N8,0)+ROUND(Z8,0)+ROUND(W8,0)-ROUND(#REF!,0)</f>
        <v>#REF!</v>
      </c>
      <c r="AG8" s="43"/>
    </row>
    <row r="9" spans="2:34">
      <c r="B9" s="235" t="s">
        <v>5</v>
      </c>
      <c r="C9" s="238">
        <f>'Group PH'!C11</f>
        <v>-3577.9999999999964</v>
      </c>
      <c r="D9" s="238">
        <f>'Group PH'!D11</f>
        <v>-3263</v>
      </c>
      <c r="E9" s="37"/>
      <c r="F9" s="37"/>
      <c r="G9" s="238">
        <f>'Barclays UK YTD'!C14</f>
        <v>-5619.0000000000009</v>
      </c>
      <c r="H9" s="238">
        <f>'Barclays UK YTD'!D14</f>
        <v>-4604</v>
      </c>
      <c r="I9" s="62"/>
      <c r="J9" s="62">
        <f>'Barclays International YTD'!C69</f>
        <v>-7147.0000000000009</v>
      </c>
      <c r="K9" s="62">
        <f>'Barclays International YTD'!D69</f>
        <v>-7349</v>
      </c>
      <c r="L9" s="62"/>
      <c r="M9" s="62">
        <f>'Barclays International YTD'!C109</f>
        <v>-2306</v>
      </c>
      <c r="N9" s="62">
        <f>'Barclays International YTD'!D109</f>
        <v>-2312</v>
      </c>
      <c r="O9" s="62"/>
      <c r="P9" s="238">
        <f>'Barclays International YTD'!C15</f>
        <v>-9453</v>
      </c>
      <c r="Q9" s="238">
        <f>'Barclays International YTD'!D15</f>
        <v>-9661</v>
      </c>
      <c r="R9" s="62"/>
      <c r="S9" s="62">
        <f>'Head Office YTD'!C15</f>
        <v>-361.99999999999989</v>
      </c>
      <c r="T9" s="62">
        <f>'Head Office YTD'!D15</f>
        <v>-1978</v>
      </c>
      <c r="V9" s="43"/>
      <c r="W9" s="29">
        <f t="shared" si="1"/>
        <v>-11856</v>
      </c>
      <c r="X9" s="35"/>
      <c r="Y9" s="29">
        <f t="shared" si="0"/>
        <v>-12980</v>
      </c>
      <c r="Z9" s="29" t="e">
        <f>ROUND(H9,0)+ROUND(T9,0)+ROUND(Q9,0)-ROUND(#REF!,0)</f>
        <v>#REF!</v>
      </c>
      <c r="AA9" s="43"/>
      <c r="AC9" s="29">
        <f t="shared" si="2"/>
        <v>0</v>
      </c>
      <c r="AD9" s="35"/>
      <c r="AE9" s="29">
        <f t="shared" si="3"/>
        <v>0</v>
      </c>
      <c r="AF9" s="29" t="e">
        <f>ROUND(N9,0)+ROUND(Z9,0)+ROUND(W9,0)-ROUND(#REF!,0)</f>
        <v>#REF!</v>
      </c>
      <c r="AG9" s="43"/>
    </row>
    <row r="10" spans="2:34">
      <c r="B10" s="235" t="s">
        <v>94</v>
      </c>
      <c r="C10" s="238">
        <f>'Group PH'!C12</f>
        <v>132.00000000000031</v>
      </c>
      <c r="D10" s="238">
        <f>'Group PH'!D12</f>
        <v>7.9999999999993703</v>
      </c>
      <c r="E10" s="37"/>
      <c r="F10" s="37"/>
      <c r="G10" s="238" t="str">
        <f>'Barclays UK YTD'!C15</f>
        <v>-</v>
      </c>
      <c r="H10" s="238">
        <f>'Barclays UK YTD'!D15</f>
        <v>3</v>
      </c>
      <c r="I10" s="62"/>
      <c r="J10" s="62">
        <f>'Barclays International YTD'!C70</f>
        <v>27.99999999999709</v>
      </c>
      <c r="K10" s="62">
        <f>'Barclays International YTD'!D70</f>
        <v>27</v>
      </c>
      <c r="L10" s="62"/>
      <c r="M10" s="62">
        <f>'Barclays International YTD'!C110</f>
        <v>41.000000000000327</v>
      </c>
      <c r="N10" s="62">
        <f>'Barclays International YTD'!D110</f>
        <v>41</v>
      </c>
      <c r="O10" s="62"/>
      <c r="P10" s="238">
        <f>'Barclays International YTD'!C16</f>
        <v>68.999999999997414</v>
      </c>
      <c r="Q10" s="238">
        <f>'Barclays International YTD'!D16</f>
        <v>68</v>
      </c>
      <c r="R10" s="62"/>
      <c r="S10" s="62">
        <f>'Head Office YTD'!C16</f>
        <v>2.0000000000056803</v>
      </c>
      <c r="T10" s="62">
        <f>'Head Office YTD'!D16</f>
        <v>-2</v>
      </c>
      <c r="V10" s="43"/>
      <c r="W10" s="29" t="e">
        <f>ROUND(G10,0)+ROUND(S10,0)+ROUND(P10,0)-ROUND(C10,0)</f>
        <v>#VALUE!</v>
      </c>
      <c r="X10" s="35"/>
      <c r="Y10" s="29">
        <f t="shared" si="0"/>
        <v>61</v>
      </c>
      <c r="Z10" s="29" t="e">
        <f>ROUND(H10,0)+ROUND(T10,0)+ROUND(Q10,0)-ROUND(#REF!,0)</f>
        <v>#REF!</v>
      </c>
      <c r="AA10" s="43"/>
      <c r="AC10" s="29">
        <f t="shared" si="2"/>
        <v>0</v>
      </c>
      <c r="AD10" s="35"/>
      <c r="AE10" s="29">
        <f t="shared" si="3"/>
        <v>0</v>
      </c>
      <c r="AF10" s="29" t="e">
        <f>ROUND(N10,0)+ROUND(Z10,0)+ROUND(W10,0)-ROUND(#REF!,0)</f>
        <v>#REF!</v>
      </c>
      <c r="AG10" s="43"/>
    </row>
    <row r="11" spans="2:34">
      <c r="B11" s="235" t="s">
        <v>8</v>
      </c>
      <c r="C11" s="238">
        <f>'Group PH'!C13</f>
        <v>2398.9999999999995</v>
      </c>
      <c r="D11" s="238">
        <f>'Group PH'!D13</f>
        <v>913.00000000000102</v>
      </c>
      <c r="E11" s="37"/>
      <c r="F11" s="37"/>
      <c r="G11" s="238">
        <f>'Barclays UK YTD'!C16</f>
        <v>1021.9999999999984</v>
      </c>
      <c r="H11" s="238">
        <f>'Barclays UK YTD'!D16</f>
        <v>1956</v>
      </c>
      <c r="I11" s="62"/>
      <c r="J11" s="62">
        <f>'Barclays International YTD'!C71</f>
        <v>2954.9999999999918</v>
      </c>
      <c r="K11" s="62">
        <f>'Barclays International YTD'!D71</f>
        <v>2593</v>
      </c>
      <c r="L11" s="62"/>
      <c r="M11" s="62">
        <f>'Barclays International YTD'!C111</f>
        <v>1163.0000000000002</v>
      </c>
      <c r="N11" s="62">
        <f>'Barclays International YTD'!D111</f>
        <v>1182</v>
      </c>
      <c r="O11" s="62"/>
      <c r="P11" s="238">
        <f>'Barclays International YTD'!C17</f>
        <v>4117.9999999999909</v>
      </c>
      <c r="Q11" s="238">
        <f>'Barclays International YTD'!D17</f>
        <v>3775</v>
      </c>
      <c r="R11" s="62"/>
      <c r="S11" s="62">
        <f>'Head Office YTD'!C17</f>
        <v>-783.00000000000227</v>
      </c>
      <c r="T11" s="62">
        <f>'Head Office YTD'!D17</f>
        <v>-2237</v>
      </c>
      <c r="V11" s="43"/>
      <c r="W11" s="29">
        <f t="shared" si="1"/>
        <v>1958</v>
      </c>
      <c r="X11" s="35"/>
      <c r="Y11" s="29">
        <f t="shared" si="0"/>
        <v>2581</v>
      </c>
      <c r="Z11" s="29" t="e">
        <f>ROUND(H11,0)+ROUND(T11,0)+ROUND(Q11,0)-ROUND(#REF!,0)</f>
        <v>#REF!</v>
      </c>
      <c r="AA11" s="43"/>
      <c r="AC11" s="29">
        <f t="shared" si="2"/>
        <v>0</v>
      </c>
      <c r="AD11" s="35"/>
      <c r="AE11" s="29">
        <f t="shared" si="3"/>
        <v>0</v>
      </c>
      <c r="AF11" s="29" t="e">
        <f>ROUND(N11,0)+ROUND(Z11,0)+ROUND(W11,0)-ROUND(#REF!,0)</f>
        <v>#REF!</v>
      </c>
      <c r="AG11" s="43"/>
    </row>
    <row r="12" spans="2:34">
      <c r="B12" s="235" t="s">
        <v>88</v>
      </c>
      <c r="C12" s="238">
        <f>'Group PH'!C18</f>
        <v>1703.9999999999998</v>
      </c>
      <c r="D12" s="238">
        <f>'Group PH'!D18</f>
        <v>605</v>
      </c>
      <c r="E12" s="37"/>
      <c r="F12" s="37"/>
      <c r="G12" s="238">
        <f>'Barclays UK YTD'!C17</f>
        <v>280.99999999999829</v>
      </c>
      <c r="H12" s="238">
        <f>'Barclays UK YTD'!D17</f>
        <v>1198</v>
      </c>
      <c r="I12" s="62"/>
      <c r="J12" s="62">
        <f>'Barclays International YTD'!C72</f>
        <v>1979.9999999999882</v>
      </c>
      <c r="K12" s="62">
        <f>'Barclays International YTD'!D72</f>
        <v>1781</v>
      </c>
      <c r="L12" s="62"/>
      <c r="M12" s="62">
        <f>'Barclays International YTD'!C112</f>
        <v>836.00000000000034</v>
      </c>
      <c r="N12" s="62">
        <f>'Barclays International YTD'!D112</f>
        <v>818</v>
      </c>
      <c r="O12" s="62"/>
      <c r="P12" s="238">
        <f>'Barclays International YTD'!C18</f>
        <v>2815.9999999999895</v>
      </c>
      <c r="Q12" s="238">
        <f>'Barclays International YTD'!D18</f>
        <v>2599</v>
      </c>
      <c r="R12" s="62"/>
      <c r="S12" s="62">
        <f>'Head Office YTD'!C18</f>
        <v>-635.99999999999977</v>
      </c>
      <c r="T12" s="62">
        <f>'Head Office YTD'!D18</f>
        <v>-2200</v>
      </c>
      <c r="V12" s="43"/>
      <c r="W12" s="29">
        <f t="shared" si="1"/>
        <v>757</v>
      </c>
      <c r="X12" s="35"/>
      <c r="Y12" s="29">
        <f t="shared" si="0"/>
        <v>992</v>
      </c>
      <c r="Z12" s="29" t="e">
        <f>ROUND(H12,0)+ROUND(T12,0)+ROUND(Q12,0)-ROUND(#REF!,0)</f>
        <v>#REF!</v>
      </c>
      <c r="AA12" s="43"/>
      <c r="AC12" s="29">
        <f t="shared" si="2"/>
        <v>1.0231815394945443E-12</v>
      </c>
      <c r="AD12" s="35"/>
      <c r="AE12" s="29">
        <f t="shared" si="3"/>
        <v>0</v>
      </c>
      <c r="AF12" s="29" t="e">
        <f>ROUND(N12,0)+ROUND(Z12,0)+ROUND(W12,0)-ROUND(#REF!,0)</f>
        <v>#REF!</v>
      </c>
      <c r="AG12" s="43"/>
    </row>
    <row r="13" spans="2:34">
      <c r="B13" s="235"/>
      <c r="C13" s="238"/>
      <c r="D13" s="238"/>
      <c r="E13" s="37"/>
      <c r="G13" s="242"/>
      <c r="H13" s="243"/>
      <c r="I13" s="234"/>
      <c r="J13" s="480"/>
      <c r="K13" s="480"/>
      <c r="L13" s="480"/>
      <c r="M13" s="480"/>
      <c r="N13" s="480"/>
      <c r="O13" s="480"/>
      <c r="P13" s="242"/>
      <c r="Q13" s="242"/>
      <c r="R13" s="234"/>
      <c r="S13" s="234"/>
      <c r="T13" s="234"/>
      <c r="V13" s="43"/>
      <c r="W13" s="43"/>
      <c r="X13" s="43"/>
      <c r="Y13" s="43"/>
      <c r="Z13" s="43"/>
      <c r="AA13" s="43"/>
      <c r="AC13" s="43"/>
      <c r="AD13" s="43"/>
      <c r="AE13" s="43"/>
      <c r="AF13" s="43"/>
      <c r="AG13" s="43"/>
    </row>
    <row r="14" spans="2:34">
      <c r="B14" s="235" t="s">
        <v>6</v>
      </c>
      <c r="C14" s="239">
        <f>'Group PH'!C22</f>
        <v>46486.384365290614</v>
      </c>
      <c r="D14" s="239">
        <f>'Group PH'!D22</f>
        <v>46994.626145163202</v>
      </c>
      <c r="E14" s="26"/>
      <c r="F14" s="26"/>
      <c r="G14" s="239">
        <f>'Barclays UK YTD'!C36</f>
        <v>10333.197564800115</v>
      </c>
      <c r="H14" s="239">
        <f>'Barclays UK YTD'!D36</f>
        <v>10000</v>
      </c>
      <c r="I14" s="28"/>
      <c r="J14" s="28">
        <f>'Barclays International YTD'!C88</f>
        <v>25886.815093654146</v>
      </c>
      <c r="K14" s="28">
        <f>'Barclays International YTD'!D88</f>
        <v>26000</v>
      </c>
      <c r="L14" s="28"/>
      <c r="M14" s="28">
        <f>'Barclays International YTD'!C130</f>
        <v>5281.7143333222311</v>
      </c>
      <c r="N14" s="28">
        <f>'Barclays International YTD'!D130</f>
        <v>5000</v>
      </c>
      <c r="O14" s="28"/>
      <c r="P14" s="239">
        <f>'Barclays International YTD'!C36</f>
        <v>31168.529426976376</v>
      </c>
      <c r="Q14" s="239">
        <f>'Barclays International YTD'!D36</f>
        <v>31000</v>
      </c>
      <c r="R14" s="28"/>
      <c r="S14" s="28">
        <f>'Head Office YTD'!C26</f>
        <v>5056.3351808721118</v>
      </c>
      <c r="T14" s="28">
        <f>'Head Office YTD'!D26</f>
        <v>3100</v>
      </c>
      <c r="V14" s="43"/>
      <c r="W14" s="29">
        <f t="shared" si="1"/>
        <v>72</v>
      </c>
      <c r="X14" s="43"/>
      <c r="Y14" s="29">
        <f t="shared" si="0"/>
        <v>-2895</v>
      </c>
      <c r="Z14" s="29" t="e">
        <f>ROUND(H14,-2)+ROUND(T14,-2)+ROUND(Q14,-2)-ROUND(#REF!,-2)</f>
        <v>#REF!</v>
      </c>
      <c r="AA14" s="43"/>
      <c r="AB14" s="27"/>
      <c r="AC14" s="29">
        <f t="shared" si="2"/>
        <v>0</v>
      </c>
      <c r="AD14" s="43"/>
      <c r="AE14" s="29">
        <f>Q14-K14-N14</f>
        <v>0</v>
      </c>
      <c r="AF14" s="29" t="e">
        <f>ROUND(N14,-2)+ROUND(Z14,-2)+ROUND(W14,-2)-ROUND(#REF!,-2)</f>
        <v>#REF!</v>
      </c>
      <c r="AG14" s="43"/>
    </row>
    <row r="15" spans="2:34">
      <c r="B15" s="235" t="s">
        <v>11</v>
      </c>
      <c r="C15" s="240">
        <f>'Group PH'!C25</f>
        <v>9.9</v>
      </c>
      <c r="D15" s="240">
        <f>'Group PH'!D25</f>
        <v>3.5015356684643502</v>
      </c>
      <c r="E15" s="232"/>
      <c r="F15" s="232"/>
      <c r="G15" s="240"/>
      <c r="H15" s="240"/>
      <c r="I15" s="233"/>
      <c r="J15" s="284"/>
      <c r="K15" s="284"/>
      <c r="L15" s="285"/>
      <c r="M15" s="284"/>
      <c r="N15" s="284"/>
      <c r="O15" s="285"/>
      <c r="P15" s="240"/>
      <c r="Q15" s="240"/>
      <c r="R15" s="233"/>
      <c r="S15" s="233"/>
      <c r="T15" s="232"/>
      <c r="V15" s="43"/>
      <c r="W15" s="43"/>
      <c r="X15" s="43"/>
      <c r="Y15" s="43"/>
      <c r="Z15" s="43"/>
      <c r="AA15" s="43"/>
      <c r="AC15" s="43"/>
      <c r="AD15" s="43"/>
      <c r="AE15" s="43"/>
      <c r="AF15" s="43"/>
      <c r="AG15" s="43"/>
    </row>
    <row r="16" spans="2:34">
      <c r="B16" s="235"/>
      <c r="C16" s="238"/>
      <c r="D16" s="238"/>
      <c r="E16" s="37"/>
      <c r="G16" s="242"/>
      <c r="H16" s="243"/>
      <c r="I16" s="234"/>
      <c r="J16" s="480"/>
      <c r="K16" s="480"/>
      <c r="L16" s="480"/>
      <c r="M16" s="480"/>
      <c r="N16" s="480"/>
      <c r="O16" s="480"/>
      <c r="P16" s="242"/>
      <c r="Q16" s="243"/>
      <c r="R16" s="234"/>
      <c r="S16" s="234"/>
      <c r="T16" s="234"/>
      <c r="V16" s="43"/>
      <c r="W16" s="43"/>
      <c r="X16" s="43"/>
      <c r="Y16" s="43"/>
      <c r="Z16" s="43"/>
      <c r="AA16" s="43"/>
      <c r="AC16" s="43"/>
      <c r="AD16" s="43"/>
      <c r="AE16" s="43"/>
      <c r="AF16" s="43"/>
      <c r="AG16" s="43"/>
    </row>
    <row r="17" spans="2:33">
      <c r="B17" s="235" t="s">
        <v>45</v>
      </c>
      <c r="C17" s="238" t="e">
        <f>'Group PH'!#REF!</f>
        <v>#REF!</v>
      </c>
      <c r="D17" s="238" t="e">
        <f>'Group PH'!#REF!</f>
        <v>#REF!</v>
      </c>
      <c r="E17" s="37"/>
      <c r="F17" s="37"/>
      <c r="G17" s="238">
        <f>'Barclays UK YTD'!C42</f>
        <v>2604.30552498</v>
      </c>
      <c r="H17" s="238">
        <f>'Barclays UK YTD'!D42</f>
        <v>2439</v>
      </c>
      <c r="I17" s="62"/>
      <c r="J17" s="62">
        <f>'Barclays International YTD'!C92</f>
        <v>3064.3627663983543</v>
      </c>
      <c r="K17" s="62">
        <f>'Barclays International YTD'!D92</f>
        <v>2661</v>
      </c>
      <c r="L17" s="62"/>
      <c r="M17" s="62">
        <f>'Barclays International YTD'!C135</f>
        <v>1170.4087846900002</v>
      </c>
      <c r="N17" s="62">
        <f>'Barclays International YTD'!D135</f>
        <v>1241</v>
      </c>
      <c r="O17" s="62"/>
      <c r="P17" s="238">
        <f>'Barclays International YTD'!C42</f>
        <v>4233.7715510883536</v>
      </c>
      <c r="Q17" s="238">
        <f>'Barclays International YTD'!D42</f>
        <v>3902</v>
      </c>
      <c r="R17" s="62"/>
      <c r="S17" s="62">
        <f>'Head Office YTD'!C29</f>
        <v>-631.60566179781165</v>
      </c>
      <c r="T17" s="62">
        <f>'Head Office YTD'!D29</f>
        <v>-640</v>
      </c>
      <c r="V17" s="43"/>
      <c r="W17" s="29" t="e">
        <f>ROUND(G17,0)+ROUND(S17,0)+ROUND(P17,0)-ROUND(C17,0)</f>
        <v>#REF!</v>
      </c>
      <c r="X17" s="35"/>
      <c r="Y17" s="29" t="e">
        <f>ROUND(H17,0)+ROUND(T17,0)+ROUND(Q17,0)-ROUND(D17,0)</f>
        <v>#REF!</v>
      </c>
      <c r="Z17" s="43"/>
      <c r="AA17" s="43"/>
      <c r="AC17" s="29">
        <f>ROUND(P17,0)-ROUND(J17,0)-ROUND(M17,0)</f>
        <v>0</v>
      </c>
      <c r="AD17" s="35"/>
      <c r="AE17" s="29">
        <f t="shared" ref="AE17:AE19" si="4">Q17-K17-N17</f>
        <v>0</v>
      </c>
      <c r="AF17" s="43"/>
      <c r="AG17" s="43"/>
    </row>
    <row r="18" spans="2:33">
      <c r="B18" s="235" t="s">
        <v>38</v>
      </c>
      <c r="C18" s="238" t="e">
        <f>'Group PH'!#REF!</f>
        <v>#REF!</v>
      </c>
      <c r="D18" s="238" t="e">
        <f>'Group PH'!#REF!</f>
        <v>#REF!</v>
      </c>
      <c r="E18" s="37"/>
      <c r="F18" s="37"/>
      <c r="G18" s="238">
        <f>'Barclays UK YTD'!C43</f>
        <v>1813.0760263612553</v>
      </c>
      <c r="H18" s="238">
        <f>'Barclays UK YTD'!D43</f>
        <v>1670</v>
      </c>
      <c r="I18" s="62"/>
      <c r="J18" s="62">
        <f>'Barclays International YTD'!C93</f>
        <v>2063.5162600801118</v>
      </c>
      <c r="K18" s="62">
        <f>'Barclays International YTD'!D93</f>
        <v>1843</v>
      </c>
      <c r="L18" s="62"/>
      <c r="M18" s="62">
        <f>'Barclays International YTD'!C136</f>
        <v>841.52103235490029</v>
      </c>
      <c r="N18" s="62">
        <f>'Barclays International YTD'!D136</f>
        <v>862</v>
      </c>
      <c r="O18" s="62"/>
      <c r="P18" s="238">
        <f>'Barclays International YTD'!C43</f>
        <v>2906.0372924350127</v>
      </c>
      <c r="Q18" s="238">
        <f>'Barclays International YTD'!D43</f>
        <v>2705</v>
      </c>
      <c r="R18" s="62"/>
      <c r="S18" s="62">
        <f>'Head Office YTD'!C30</f>
        <v>-524.84074720870899</v>
      </c>
      <c r="T18" s="62">
        <f>'Head Office YTD'!D30</f>
        <v>-642</v>
      </c>
      <c r="V18" s="43"/>
      <c r="W18" s="46" t="e">
        <f>ROUND(G18,0)+ROUND(S18,0)+ROUND(P18,0)-ROUND(C18,0)</f>
        <v>#REF!</v>
      </c>
      <c r="X18" s="35"/>
      <c r="Y18" s="29" t="e">
        <f>ROUND(H18,0)+ROUND(T18,0)+ROUND(Q18,0)-ROUND(D18,0)</f>
        <v>#REF!</v>
      </c>
      <c r="Z18" s="43"/>
      <c r="AA18" s="43"/>
      <c r="AC18" s="29">
        <f>ROUND(P18,0)-ROUND(J18,0)-ROUND(M18,0)</f>
        <v>0</v>
      </c>
      <c r="AD18" s="35"/>
      <c r="AE18" s="29">
        <f t="shared" si="4"/>
        <v>0</v>
      </c>
      <c r="AF18" s="43"/>
      <c r="AG18" s="43"/>
    </row>
    <row r="19" spans="2:33">
      <c r="B19" s="235" t="s">
        <v>39</v>
      </c>
      <c r="C19" s="241">
        <f>'CYYTD performance measures excl'!G21</f>
        <v>1733</v>
      </c>
      <c r="D19" s="241">
        <f>'PYYTD performance measures'!G21</f>
        <v>2136</v>
      </c>
      <c r="E19" s="26"/>
      <c r="F19" s="26"/>
      <c r="G19" s="241">
        <f>'CYYTD performance measures excl'!B21</f>
        <v>1532</v>
      </c>
      <c r="H19" s="243">
        <f>'PYYTD performance measures'!B21</f>
        <v>472</v>
      </c>
      <c r="I19" s="234"/>
      <c r="J19" s="480">
        <f>'CYYTD performance measures excl'!C21</f>
        <v>84</v>
      </c>
      <c r="K19" s="480">
        <f>'PYYTD performance measures'!C21</f>
        <v>62</v>
      </c>
      <c r="L19" s="480"/>
      <c r="M19" s="480">
        <f>'CYYTD performance measures excl'!D21</f>
        <v>6</v>
      </c>
      <c r="N19" s="480">
        <f>'PYYTD performance measures'!D21</f>
        <v>44</v>
      </c>
      <c r="O19" s="480"/>
      <c r="P19" s="241">
        <f>'CYYTD performance measures excl'!E21</f>
        <v>90</v>
      </c>
      <c r="Q19" s="243">
        <f>'PYYTD performance measures'!E21</f>
        <v>106</v>
      </c>
      <c r="R19" s="234"/>
      <c r="S19" s="234">
        <f>'CYYTD performance measures excl'!F21</f>
        <v>111</v>
      </c>
      <c r="T19" s="234">
        <f>'PYYTD performance measures'!F21</f>
        <v>1558</v>
      </c>
      <c r="V19" s="43"/>
      <c r="W19" s="46">
        <f>ROUND(G19,0)+ROUND(S19,0)+ROUND(P19,0)-ROUND(C19,0)</f>
        <v>0</v>
      </c>
      <c r="X19" s="35"/>
      <c r="Y19" s="29">
        <f>ROUND(H19,0)+ROUND(T19,0)+ROUND(Q19,0)-ROUND(D19,0)</f>
        <v>0</v>
      </c>
      <c r="Z19" s="43"/>
      <c r="AA19" s="43"/>
      <c r="AC19" s="29">
        <f t="shared" ref="AC19" si="5">P19-J19-M19</f>
        <v>0</v>
      </c>
      <c r="AD19" s="35"/>
      <c r="AE19" s="29">
        <f t="shared" si="4"/>
        <v>0</v>
      </c>
      <c r="AF19" s="43"/>
      <c r="AG19" s="43"/>
    </row>
    <row r="20" spans="2:33">
      <c r="B20" s="235"/>
      <c r="C20" s="238"/>
      <c r="D20" s="238"/>
      <c r="E20" s="37"/>
      <c r="G20" s="242"/>
      <c r="H20" s="243"/>
      <c r="I20" s="234"/>
      <c r="J20" s="480"/>
      <c r="K20" s="480"/>
      <c r="L20" s="480"/>
      <c r="M20" s="480"/>
      <c r="N20" s="480"/>
      <c r="O20" s="480"/>
      <c r="P20" s="242"/>
      <c r="Q20" s="243"/>
      <c r="R20" s="234"/>
      <c r="S20" s="234"/>
      <c r="T20" s="234"/>
      <c r="V20" s="43"/>
      <c r="W20" s="43"/>
      <c r="X20" s="43"/>
      <c r="Y20" s="43"/>
      <c r="Z20" s="43"/>
      <c r="AA20" s="43"/>
      <c r="AC20" s="43"/>
      <c r="AD20" s="43"/>
      <c r="AE20" s="43"/>
      <c r="AF20" s="43"/>
      <c r="AG20" s="43"/>
    </row>
    <row r="21" spans="2:33">
      <c r="B21" s="235" t="s">
        <v>10</v>
      </c>
      <c r="C21" s="239">
        <f>'Group Qrtly'!C31</f>
        <v>1379657</v>
      </c>
      <c r="D21" s="239">
        <f>'Group Qrtly'!H31</f>
        <v>1444300</v>
      </c>
      <c r="E21" s="26"/>
      <c r="F21" s="26"/>
      <c r="G21" s="239">
        <f>'Barclays UK YTD'!C21</f>
        <v>257775.99999999988</v>
      </c>
      <c r="H21" s="239">
        <f>'Barclays UK YTD'!D21</f>
        <v>249700</v>
      </c>
      <c r="I21" s="28"/>
      <c r="J21" s="28">
        <f>'Barclays International YTD'!C81</f>
        <v>795600</v>
      </c>
      <c r="K21" s="28">
        <f>'Barclays International YTD'!D81</f>
        <v>790500</v>
      </c>
      <c r="L21" s="28"/>
      <c r="M21" s="28">
        <f>'Barclays International YTD'!C116</f>
        <v>65800</v>
      </c>
      <c r="N21" s="28">
        <f>'Barclays International YTD'!D116</f>
        <v>71600</v>
      </c>
      <c r="O21" s="28"/>
      <c r="P21" s="239">
        <f>'Barclays International YTD'!C27</f>
        <v>861400</v>
      </c>
      <c r="Q21" s="239">
        <f>'Barclays International YTD'!D27</f>
        <v>862100</v>
      </c>
      <c r="R21" s="28"/>
      <c r="S21" s="28">
        <f>'Head Office YTD'!C21</f>
        <v>21039.999999999898</v>
      </c>
      <c r="T21" s="28">
        <f>'Head Office YTD'!D21</f>
        <v>21500</v>
      </c>
      <c r="V21" s="43"/>
      <c r="W21" s="154">
        <f>ROUND(G21,-2)+ROUND(S21,-2)+ROUND(P21,-2)-ROUND(C21,-2)</f>
        <v>-239500</v>
      </c>
      <c r="X21" s="157"/>
      <c r="Y21" s="154">
        <f>ROUND(H21,-2)+ROUND(T21,-2)+ROUND(Q21,-2)-ROUND(D21,-2)</f>
        <v>-311000</v>
      </c>
      <c r="Z21" s="29" t="e">
        <f>ROUND(H21,-3)+ROUND(T21,-3)+ROUND(Q21,-3)-ROUND(#REF!,-3)</f>
        <v>#REF!</v>
      </c>
      <c r="AA21" s="43"/>
      <c r="AC21" s="29">
        <f t="shared" ref="AC21:AC22" si="6">P21-J21-M21</f>
        <v>0</v>
      </c>
      <c r="AD21" s="157"/>
      <c r="AE21" s="29">
        <f t="shared" ref="AE21:AE22" si="7">Q21-K21-N21</f>
        <v>0</v>
      </c>
      <c r="AF21" s="29" t="e">
        <f>ROUND(N21,-3)+ROUND(Z21,-3)+ROUND(W21,-3)-ROUND(#REF!,-3)</f>
        <v>#REF!</v>
      </c>
      <c r="AG21" s="43"/>
    </row>
    <row r="22" spans="2:33">
      <c r="B22" s="235" t="s">
        <v>12</v>
      </c>
      <c r="C22" s="239">
        <f>'Group PH'!C35</f>
        <v>313356</v>
      </c>
      <c r="D22" s="239">
        <f>'Group PH'!D35</f>
        <v>306203</v>
      </c>
      <c r="E22" s="26"/>
      <c r="F22" s="26"/>
      <c r="G22" s="239">
        <f>'Barclays UK YTD'!C24</f>
        <v>74900.809200652569</v>
      </c>
      <c r="H22" s="239">
        <f>'Barclays UK YTD'!D24</f>
        <v>75200</v>
      </c>
      <c r="I22" s="28"/>
      <c r="J22" s="28">
        <f>'Barclays International YTD'!C84</f>
        <v>171452.98988368199</v>
      </c>
      <c r="K22" s="28">
        <f>'Barclays International YTD'!D84</f>
        <v>170900</v>
      </c>
      <c r="L22" s="28"/>
      <c r="M22" s="28">
        <f>'Barclays International YTD'!C118</f>
        <v>37690.309913056321</v>
      </c>
      <c r="N22" s="28">
        <f>'Barclays International YTD'!D118</f>
        <v>39800</v>
      </c>
      <c r="O22" s="28"/>
      <c r="P22" s="239">
        <f>'Barclays International YTD'!C31</f>
        <v>209243.29979673817</v>
      </c>
      <c r="Q22" s="239">
        <f>'Barclays International YTD'!D31</f>
        <v>210741.00000000006</v>
      </c>
      <c r="R22" s="28"/>
      <c r="S22" s="28">
        <f>'Head Office YTD'!C22</f>
        <v>10986.984355423112</v>
      </c>
      <c r="T22" s="28">
        <f>'Head Office YTD'!D22</f>
        <v>26000</v>
      </c>
      <c r="V22" s="43"/>
      <c r="W22" s="154">
        <f>ROUND(G22,-2)+ROUND(S22,-2)+ROUND(P22,-2)-ROUND(C22,-2)</f>
        <v>-18300</v>
      </c>
      <c r="X22" s="157"/>
      <c r="Y22" s="154">
        <f>ROUND(H22,-2)+ROUND(T22,-2)+ROUND(Q22,-2)-ROUND(D22,-2)</f>
        <v>5700</v>
      </c>
      <c r="Z22" s="29"/>
      <c r="AA22" s="43"/>
      <c r="AC22" s="29">
        <f t="shared" si="6"/>
        <v>99.999999999854481</v>
      </c>
      <c r="AD22" s="157"/>
      <c r="AE22" s="195">
        <f t="shared" si="7"/>
        <v>41.000000000058208</v>
      </c>
      <c r="AF22" s="29"/>
      <c r="AG22" s="43"/>
    </row>
    <row r="23" spans="2:33">
      <c r="B23" s="235" t="s">
        <v>95</v>
      </c>
      <c r="C23" s="239" t="e">
        <f>'Group PH'!#REF!</f>
        <v>#REF!</v>
      </c>
      <c r="D23" s="239" t="e">
        <f>'Group PH'!#REF!</f>
        <v>#REF!</v>
      </c>
      <c r="E23" s="26"/>
      <c r="F23" s="26"/>
      <c r="G23" s="239"/>
      <c r="H23" s="244"/>
      <c r="I23" s="28"/>
      <c r="J23" s="28"/>
      <c r="K23" s="28"/>
      <c r="L23" s="28"/>
      <c r="M23" s="28"/>
      <c r="N23" s="28"/>
      <c r="O23" s="28"/>
      <c r="P23" s="239"/>
      <c r="Q23" s="244"/>
      <c r="R23" s="28"/>
      <c r="S23" s="28"/>
      <c r="T23" s="28"/>
      <c r="V23" s="43"/>
      <c r="W23" s="43"/>
      <c r="X23" s="43"/>
      <c r="Y23" s="43"/>
      <c r="Z23" s="29" t="e">
        <f>ROUND(H23,-3)+ROUND(T23,-3)+ROUND(Q23,-3)-ROUND(#REF!,-3)</f>
        <v>#REF!</v>
      </c>
      <c r="AA23" s="43"/>
      <c r="AC23" s="43"/>
      <c r="AD23" s="43"/>
      <c r="AE23" s="43"/>
      <c r="AF23" s="29" t="e">
        <f>ROUND(N23,-3)+ROUND(Z23,-3)+ROUND(W23,-3)-ROUND(#REF!,-3)</f>
        <v>#REF!</v>
      </c>
      <c r="AG23" s="43"/>
    </row>
    <row r="24" spans="2:33">
      <c r="B24" s="235"/>
      <c r="C24" s="37"/>
      <c r="D24" s="37"/>
      <c r="E24" s="37"/>
      <c r="G24" s="242"/>
      <c r="H24" s="243"/>
      <c r="I24" s="234"/>
      <c r="J24" s="480"/>
      <c r="K24" s="480"/>
      <c r="L24" s="480"/>
      <c r="M24" s="480"/>
      <c r="N24" s="480"/>
      <c r="O24" s="480"/>
      <c r="P24" s="234"/>
      <c r="Q24" s="234"/>
      <c r="R24" s="234"/>
      <c r="S24" s="234"/>
      <c r="T24" s="234"/>
      <c r="V24" s="43"/>
      <c r="W24" s="43"/>
      <c r="X24" s="43"/>
      <c r="Y24" s="43"/>
      <c r="Z24" s="43"/>
      <c r="AA24" s="43"/>
      <c r="AC24" s="43"/>
      <c r="AD24" s="43"/>
      <c r="AE24" s="43"/>
      <c r="AF24" s="43"/>
      <c r="AG24" s="43"/>
    </row>
    <row r="25" spans="2:33">
      <c r="B25" s="235"/>
      <c r="C25" s="26"/>
      <c r="D25" s="26"/>
      <c r="E25" s="26"/>
      <c r="F25" s="26"/>
      <c r="G25" s="26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V25" s="43"/>
      <c r="W25" s="43"/>
      <c r="X25" s="43"/>
      <c r="Y25" s="43"/>
      <c r="Z25" s="43"/>
      <c r="AA25" s="43"/>
      <c r="AC25" s="43"/>
      <c r="AD25" s="43"/>
      <c r="AE25" s="43"/>
      <c r="AF25" s="43"/>
      <c r="AG25" s="43"/>
    </row>
    <row r="29" spans="2:33">
      <c r="B29" s="246" t="s">
        <v>93</v>
      </c>
    </row>
    <row r="31" spans="2:33">
      <c r="B31" s="38" t="e">
        <f>CQtr&amp;" YTD"</f>
        <v>#REF!</v>
      </c>
      <c r="C31" s="1774" t="s">
        <v>18</v>
      </c>
      <c r="D31" s="1774"/>
      <c r="E31" s="36"/>
      <c r="F31" s="36"/>
      <c r="G31" s="1774" t="s">
        <v>141</v>
      </c>
      <c r="H31" s="1774"/>
      <c r="I31" s="236"/>
      <c r="J31" s="1774" t="s">
        <v>68</v>
      </c>
      <c r="K31" s="1774"/>
      <c r="L31" s="236"/>
      <c r="M31" s="1774" t="s">
        <v>69</v>
      </c>
      <c r="N31" s="1774"/>
      <c r="O31" s="236"/>
      <c r="P31" s="1775" t="s">
        <v>30</v>
      </c>
      <c r="Q31" s="1775"/>
      <c r="R31" s="237"/>
      <c r="S31" s="1776" t="s">
        <v>19</v>
      </c>
      <c r="T31" s="1776"/>
      <c r="V31" s="43"/>
      <c r="W31" s="1777" t="s">
        <v>20</v>
      </c>
      <c r="X31" s="1777"/>
      <c r="Y31" s="1777"/>
      <c r="Z31" s="44" t="s">
        <v>21</v>
      </c>
      <c r="AA31" s="43"/>
      <c r="AC31" s="1777" t="s">
        <v>58</v>
      </c>
      <c r="AD31" s="1777"/>
      <c r="AE31" s="1777"/>
      <c r="AF31" s="44" t="s">
        <v>21</v>
      </c>
      <c r="AG31" s="43"/>
    </row>
    <row r="32" spans="2:33">
      <c r="B32" s="38"/>
      <c r="C32" s="237" t="e">
        <f>CQtr&amp;" YTD"</f>
        <v>#REF!</v>
      </c>
      <c r="D32" s="237" t="e">
        <f>PPPPQtr&amp;" YTD"</f>
        <v>#REF!</v>
      </c>
      <c r="E32" s="36"/>
      <c r="F32" s="36"/>
      <c r="G32" s="237" t="e">
        <f>CQtr&amp;" YTD"</f>
        <v>#REF!</v>
      </c>
      <c r="H32" s="237" t="e">
        <f>PPPPQtr&amp;" YTD"</f>
        <v>#REF!</v>
      </c>
      <c r="I32" s="36"/>
      <c r="J32" s="237" t="e">
        <f>CQtr&amp;" YTD"</f>
        <v>#REF!</v>
      </c>
      <c r="K32" s="237" t="e">
        <f>PPPPQtr&amp;" YTD"</f>
        <v>#REF!</v>
      </c>
      <c r="L32" s="36"/>
      <c r="M32" s="237" t="e">
        <f>CQtr&amp;" YTD"</f>
        <v>#REF!</v>
      </c>
      <c r="N32" s="237" t="e">
        <f>PPPPQtr&amp;" YTD"</f>
        <v>#REF!</v>
      </c>
      <c r="O32" s="36"/>
      <c r="P32" s="237" t="e">
        <f>CQtr&amp;" YTD"</f>
        <v>#REF!</v>
      </c>
      <c r="Q32" s="237" t="e">
        <f>PPPPQtr&amp;" YTD"</f>
        <v>#REF!</v>
      </c>
      <c r="R32" s="36"/>
      <c r="S32" s="237" t="e">
        <f>CQtr&amp;" YTD"</f>
        <v>#REF!</v>
      </c>
      <c r="T32" s="237" t="e">
        <f>PPPPQtr&amp;" YTD"</f>
        <v>#REF!</v>
      </c>
      <c r="V32" s="43"/>
      <c r="W32" s="245" t="e">
        <f>CQtr&amp;" YTD"</f>
        <v>#REF!</v>
      </c>
      <c r="X32" s="43"/>
      <c r="Y32" s="245" t="e">
        <f>PPPPQtr&amp;" YTD"</f>
        <v>#REF!</v>
      </c>
      <c r="Z32" s="44"/>
      <c r="AA32" s="43"/>
      <c r="AC32" s="245"/>
      <c r="AD32" s="43"/>
      <c r="AE32" s="245"/>
      <c r="AF32" s="44"/>
      <c r="AG32" s="43"/>
    </row>
    <row r="33" spans="2:33">
      <c r="B33" s="235" t="s">
        <v>89</v>
      </c>
      <c r="C33" s="238">
        <f>ROUND('Group Qrtly'!C6,0)+ROUND('Group Qrtly'!E6,0)+ROUND('Group Qrtly'!F6,0)+ROUND('Group Qrtly'!G6,0)</f>
        <v>21383</v>
      </c>
      <c r="D33" s="238">
        <f>ROUND('Group Qrtly'!H6,0)+ROUND('Group Qrtly'!J6,0)+ROUND('Group Qrtly'!K6,0)+ROUND('Group Qrtly'!L6,0)</f>
        <v>22663</v>
      </c>
      <c r="E33" s="37"/>
      <c r="F33" s="37"/>
      <c r="G33" s="238">
        <f>ROUND('Barclays UK Qrtly'!C7,0)+ROUND('Barclays UK Qrtly'!E7,0)+ROUND('Barclays UK Qrtly'!F7,0)+ROUND('Barclays UK Qrtly'!G7,0)</f>
        <v>6219</v>
      </c>
      <c r="H33" s="238">
        <f>ROUND('Barclays UK Qrtly'!H7,0)+ROUND('Barclays UK Qrtly'!J7,0)+ROUND('Barclays UK Qrtly'!K7,0)+ROUND('Barclays UK Qrtly'!L7,0)</f>
        <v>7280</v>
      </c>
      <c r="I33" s="62"/>
      <c r="J33" s="62">
        <f>ROUND('Barclays International Qrtly'!C57,0)+ROUND('Barclays International Qrtly'!E57,0)+ROUND('Barclays International Qrtly'!F57,0)+ROUND('Barclays International Qrtly'!G57,0)</f>
        <v>12453</v>
      </c>
      <c r="K33" s="62">
        <f>ROUND('Barclays International Qrtly'!H57,0)+ROUND('Barclays International Qrtly'!J57,0)+ROUND('Barclays International Qrtly'!K57,0)+ROUND('Barclays International Qrtly'!L57,0)</f>
        <v>11343</v>
      </c>
      <c r="L33" s="62"/>
      <c r="M33" s="62">
        <f>ROUND('Barclays International Qrtly'!C93,0)+ROUND('Barclays International Qrtly'!E93,0)+ROUND('Barclays International Qrtly'!F93,0)+ROUND('Barclays International Qrtly'!G93,0)</f>
        <v>3223</v>
      </c>
      <c r="N33" s="62">
        <f>ROUND('Barclays International Qrtly'!H93,0)+ROUND('Barclays International Qrtly'!J93,0)+ROUND('Barclays International Qrtly'!K93,0)+ROUND('Barclays International Qrtly'!L93,0)</f>
        <v>4406</v>
      </c>
      <c r="O33" s="62"/>
      <c r="P33" s="238">
        <f>ROUND('Barclays International Qrtly'!C8,0)+ROUND('Barclays International Qrtly'!E8,0)+ROUND('Barclays International Qrtly'!F8,0)+ROUND('Barclays International Qrtly'!G8,0)</f>
        <v>15676</v>
      </c>
      <c r="Q33" s="238">
        <f>ROUND('Barclays International Qrtly'!H8,0)+ROUND('Barclays International Qrtly'!J8,0)+ROUND('Barclays International Qrtly'!K8,0)+ROUND('Barclays International Qrtly'!L8,0)</f>
        <v>15749</v>
      </c>
      <c r="R33" s="62"/>
      <c r="S33" s="62">
        <f>ROUND('Head Office Qrtly'!C7,0)+ROUND('Head Office Qrtly'!E7,0)+ROUND('Head Office Qrtly'!F7,0)+ROUND('Head Office Qrtly'!G7,0)</f>
        <v>-512</v>
      </c>
      <c r="T33" s="62">
        <f>ROUND('Head Office Qrtly'!H7,0)+ROUND('Head Office Qrtly'!J7,0)+ROUND('Head Office Qrtly'!K7,0)+ROUND('Head Office Qrtly'!L7,0)</f>
        <v>-366</v>
      </c>
      <c r="V33" s="43"/>
      <c r="W33" s="29">
        <f>ROUND(G33,0)+ROUND(S33,0)+ROUND(P33,0)-ROUND(C33,0)</f>
        <v>0</v>
      </c>
      <c r="X33" s="35"/>
      <c r="Y33" s="29">
        <f t="shared" ref="Y33:Y39" si="8">ROUND(H33,0)+ROUND(T33,0)+ROUND(Q33,0)-ROUND(D33,0)</f>
        <v>0</v>
      </c>
      <c r="Z33" s="29" t="e">
        <f>ROUND(H33,0)+ROUND(T33,0)+ROUND(Q33,0)-ROUND(#REF!,0)</f>
        <v>#REF!</v>
      </c>
      <c r="AA33" s="43"/>
      <c r="AC33" s="29">
        <f t="shared" ref="AC33:AC42" si="9">P33-J33-M33</f>
        <v>0</v>
      </c>
      <c r="AD33" s="35"/>
      <c r="AE33" s="29">
        <f t="shared" ref="AE33:AE42" si="10">Q33-K33-N33</f>
        <v>0</v>
      </c>
      <c r="AF33" s="29" t="e">
        <f>ROUND(N33,0)+ROUND(Z33,0)+ROUND(W33,0)-ROUND(#REF!,0)</f>
        <v>#REF!</v>
      </c>
      <c r="AG33" s="43"/>
    </row>
    <row r="34" spans="2:33">
      <c r="B34" s="235" t="s">
        <v>16</v>
      </c>
      <c r="C34" s="238">
        <f>ROUND('Group Qrtly'!C7,0)+ROUND('Group Qrtly'!E7,0)+ROUND('Group Qrtly'!F7,0)+ROUND('Group Qrtly'!G7,0)</f>
        <v>-2778</v>
      </c>
      <c r="D34" s="238">
        <f>ROUND('Group Qrtly'!H7,0)+ROUND('Group Qrtly'!J7,0)+ROUND('Group Qrtly'!K7,0)+ROUND('Group Qrtly'!L7,0)</f>
        <v>-3579</v>
      </c>
      <c r="E34" s="37"/>
      <c r="F34" s="37"/>
      <c r="G34" s="238">
        <f>ROUND('Barclays UK Qrtly'!C8,0)+ROUND('Barclays UK Qrtly'!E8,0)+ROUND('Barclays UK Qrtly'!F8,0)+ROUND('Barclays UK Qrtly'!G8,0)</f>
        <v>-1063</v>
      </c>
      <c r="H34" s="238">
        <f>ROUND('Barclays UK Qrtly'!H8,0)+ROUND('Barclays UK Qrtly'!J8,0)+ROUND('Barclays UK Qrtly'!K8,0)+ROUND('Barclays UK Qrtly'!L8,0)</f>
        <v>-1002</v>
      </c>
      <c r="I34" s="62"/>
      <c r="J34" s="62">
        <f>ROUND('Barclays International Qrtly'!C58,0)+ROUND('Barclays International Qrtly'!E58,0)+ROUND('Barclays International Qrtly'!F58,0)+ROUND('Barclays International Qrtly'!G58,0)</f>
        <v>-792</v>
      </c>
      <c r="K34" s="62">
        <f>ROUND('Barclays International Qrtly'!H58,0)+ROUND('Barclays International Qrtly'!J58,0)+ROUND('Barclays International Qrtly'!K58,0)+ROUND('Barclays International Qrtly'!L58,0)</f>
        <v>-829</v>
      </c>
      <c r="L34" s="62"/>
      <c r="M34" s="62">
        <f>ROUND('Barclays International Qrtly'!C94,0)+ROUND('Barclays International Qrtly'!E94,0)+ROUND('Barclays International Qrtly'!F94,0)+ROUND('Barclays International Qrtly'!G94,0)</f>
        <v>-857</v>
      </c>
      <c r="N34" s="62">
        <f>ROUND('Barclays International Qrtly'!H94,0)+ROUND('Barclays International Qrtly'!J94,0)+ROUND('Barclays International Qrtly'!K94,0)+ROUND('Barclays International Qrtly'!L94,0)</f>
        <v>-1708</v>
      </c>
      <c r="O34" s="62"/>
      <c r="P34" s="238">
        <f>ROUND('Barclays International Qrtly'!C9,0)+ROUND('Barclays International Qrtly'!E9,0)+ROUND('Barclays International Qrtly'!F9,0)+ROUND('Barclays International Qrtly'!G9,0)</f>
        <v>-1649</v>
      </c>
      <c r="Q34" s="238">
        <f>ROUND('Barclays International Qrtly'!H9,0)+ROUND('Barclays International Qrtly'!J9,0)+ROUND('Barclays International Qrtly'!K9,0)+ROUND('Barclays International Qrtly'!L9,0)</f>
        <v>-2537</v>
      </c>
      <c r="R34" s="62"/>
      <c r="S34" s="62" t="e">
        <f>ROUND('Head Office Qrtly'!C8,0)+ROUND('Head Office Qrtly'!E8,0)+ROUND('Head Office Qrtly'!F8,0)+ROUND('Head Office Qrtly'!G8,0)</f>
        <v>#VALUE!</v>
      </c>
      <c r="T34" s="62">
        <f>ROUND('Head Office Qrtly'!H8,0)+ROUND('Head Office Qrtly'!J8,0)+ROUND('Head Office Qrtly'!K8,0)+ROUND('Head Office Qrtly'!L8,0)</f>
        <v>-40</v>
      </c>
      <c r="V34" s="43"/>
      <c r="W34" s="29" t="e">
        <f t="shared" ref="W34:W39" si="11">ROUND(G34,0)+ROUND(S34,0)+ROUND(P34,0)-ROUND(C34,0)</f>
        <v>#VALUE!</v>
      </c>
      <c r="X34" s="35"/>
      <c r="Y34" s="29">
        <f t="shared" si="8"/>
        <v>0</v>
      </c>
      <c r="Z34" s="29" t="e">
        <f>ROUND(H34,0)+ROUND(T34,0)+ROUND(Q34,0)-ROUND(#REF!,0)</f>
        <v>#REF!</v>
      </c>
      <c r="AA34" s="43"/>
      <c r="AC34" s="29">
        <f t="shared" si="9"/>
        <v>0</v>
      </c>
      <c r="AD34" s="35"/>
      <c r="AE34" s="29">
        <f t="shared" si="10"/>
        <v>0</v>
      </c>
      <c r="AF34" s="29" t="e">
        <f>ROUND(N34,0)+ROUND(Z34,0)+ROUND(W34,0)-ROUND(#REF!,0)</f>
        <v>#REF!</v>
      </c>
      <c r="AG34" s="43"/>
    </row>
    <row r="35" spans="2:33">
      <c r="B35" s="235" t="s">
        <v>17</v>
      </c>
      <c r="C35" s="238">
        <f>ROUND('Group Qrtly'!C8,0)+ROUND('Group Qrtly'!E8,0)+ROUND('Group Qrtly'!F8,0)+ROUND('Group Qrtly'!G8,0)</f>
        <v>18605</v>
      </c>
      <c r="D35" s="238">
        <f>ROUND('Group Qrtly'!H8,0)+ROUND('Group Qrtly'!J8,0)+ROUND('Group Qrtly'!K8,0)+ROUND('Group Qrtly'!L8,0)</f>
        <v>19084</v>
      </c>
      <c r="E35" s="37"/>
      <c r="F35" s="37"/>
      <c r="G35" s="238">
        <f>ROUND('Barclays UK Qrtly'!C9,0)+ROUND('Barclays UK Qrtly'!E9,0)+ROUND('Barclays UK Qrtly'!F9,0)+ROUND('Barclays UK Qrtly'!G9,0)</f>
        <v>5156</v>
      </c>
      <c r="H35" s="238">
        <f>ROUND('Barclays UK Qrtly'!H9,0)+ROUND('Barclays UK Qrtly'!J9,0)+ROUND('Barclays UK Qrtly'!K9,0)+ROUND('Barclays UK Qrtly'!L9,0)</f>
        <v>6278</v>
      </c>
      <c r="I35" s="62"/>
      <c r="J35" s="62">
        <f>ROUND('Barclays International Qrtly'!C59,0)+ROUND('Barclays International Qrtly'!E59,0)+ROUND('Barclays International Qrtly'!F59,0)+ROUND('Barclays International Qrtly'!G59,0)</f>
        <v>11661</v>
      </c>
      <c r="K35" s="62">
        <f>ROUND('Barclays International Qrtly'!H59,0)+ROUND('Barclays International Qrtly'!J59,0)+ROUND('Barclays International Qrtly'!K59,0)+ROUND('Barclays International Qrtly'!L59,0)</f>
        <v>10514</v>
      </c>
      <c r="L35" s="62"/>
      <c r="M35" s="62">
        <f>ROUND('Barclays International Qrtly'!C95,0)+ROUND('Barclays International Qrtly'!E95,0)+ROUND('Barclays International Qrtly'!F95,0)+ROUND('Barclays International Qrtly'!G95,0)</f>
        <v>2366</v>
      </c>
      <c r="N35" s="62">
        <f>ROUND('Barclays International Qrtly'!H95,0)+ROUND('Barclays International Qrtly'!J95,0)+ROUND('Barclays International Qrtly'!K95,0)+ROUND('Barclays International Qrtly'!L95,0)</f>
        <v>2698</v>
      </c>
      <c r="O35" s="62"/>
      <c r="P35" s="238">
        <f>ROUND('Barclays International Qrtly'!C10,0)+ROUND('Barclays International Qrtly'!E10,0)+ROUND('Barclays International Qrtly'!F10,0)+ROUND('Barclays International Qrtly'!G10,0)</f>
        <v>14027</v>
      </c>
      <c r="Q35" s="238">
        <f>ROUND('Barclays International Qrtly'!H10,0)+ROUND('Barclays International Qrtly'!J10,0)+ROUND('Barclays International Qrtly'!K10,0)+ROUND('Barclays International Qrtly'!L10,0)</f>
        <v>13212</v>
      </c>
      <c r="R35" s="62"/>
      <c r="S35" s="62">
        <f>ROUND('Head Office Qrtly'!C9,0)+ROUND('Head Office Qrtly'!E9,0)+ROUND('Head Office Qrtly'!F9,0)+ROUND('Head Office Qrtly'!G9,0)</f>
        <v>-578</v>
      </c>
      <c r="T35" s="62">
        <f>ROUND('Head Office Qrtly'!H9,0)+ROUND('Head Office Qrtly'!J9,0)+ROUND('Head Office Qrtly'!K9,0)+ROUND('Head Office Qrtly'!L9,0)</f>
        <v>-406</v>
      </c>
      <c r="V35" s="43"/>
      <c r="W35" s="29">
        <f t="shared" si="11"/>
        <v>0</v>
      </c>
      <c r="X35" s="35"/>
      <c r="Y35" s="29">
        <f t="shared" si="8"/>
        <v>0</v>
      </c>
      <c r="Z35" s="29" t="e">
        <f>ROUND(H35,0)+ROUND(T35,0)+ROUND(Q35,0)-ROUND(#REF!,0)</f>
        <v>#REF!</v>
      </c>
      <c r="AA35" s="43"/>
      <c r="AC35" s="29">
        <f t="shared" si="9"/>
        <v>0</v>
      </c>
      <c r="AD35" s="35"/>
      <c r="AE35" s="29">
        <f t="shared" si="10"/>
        <v>0</v>
      </c>
      <c r="AF35" s="29" t="e">
        <f>ROUND(N35,0)+ROUND(Z35,0)+ROUND(W35,0)-ROUND(#REF!,0)</f>
        <v>#REF!</v>
      </c>
      <c r="AG35" s="43"/>
    </row>
    <row r="36" spans="2:33">
      <c r="B36" s="183" t="s">
        <v>96</v>
      </c>
      <c r="C36" s="238">
        <f>ROUND('Group Qrtly'!C9,0)+ROUND('Group Qrtly'!E9,0)+ROUND('Group Qrtly'!F9,0)+ROUND('Group Qrtly'!G9,0)</f>
        <v>-13726</v>
      </c>
      <c r="D36" s="238">
        <f>ROUND('Group Qrtly'!H9,0)+ROUND('Group Qrtly'!J9,0)+ROUND('Group Qrtly'!K9,0)+ROUND('Group Qrtly'!L9,0)</f>
        <v>-13355</v>
      </c>
      <c r="E36" s="37"/>
      <c r="F36" s="37"/>
      <c r="G36" s="238">
        <f>ROUND('Barclays UK Qrtly'!C10,0)+ROUND('Barclays UK Qrtly'!E10,0)+ROUND('Barclays UK Qrtly'!F10,0)+ROUND('Barclays UK Qrtly'!G10,0)</f>
        <v>-4283</v>
      </c>
      <c r="H36" s="238">
        <f>ROUND('Barclays UK Qrtly'!H10,0)+ROUND('Barclays UK Qrtly'!J10,0)+ROUND('Barclays UK Qrtly'!K10,0)+ROUND('Barclays UK Qrtly'!L10,0)</f>
        <v>-4020</v>
      </c>
      <c r="I36" s="62"/>
      <c r="J36" s="62">
        <f>ROUND('Barclays International Qrtly'!C60,0)+ROUND('Barclays International Qrtly'!E60,0)+ROUND('Barclays International Qrtly'!F60,0)+ROUND('Barclays International Qrtly'!G60,0)</f>
        <v>-6885</v>
      </c>
      <c r="K36" s="62">
        <f>ROUND('Barclays International Qrtly'!H60,0)+ROUND('Barclays International Qrtly'!J60,0)+ROUND('Barclays International Qrtly'!K60,0)+ROUND('Barclays International Qrtly'!L60,0)</f>
        <v>-6953</v>
      </c>
      <c r="L36" s="62"/>
      <c r="M36" s="62">
        <f>ROUND('Barclays International Qrtly'!C96,0)+ROUND('Barclays International Qrtly'!E96,0)+ROUND('Barclays International Qrtly'!F96,0)+ROUND('Barclays International Qrtly'!G96,0)</f>
        <v>-2099</v>
      </c>
      <c r="N36" s="62">
        <f>ROUND('Barclays International Qrtly'!H96,0)+ROUND('Barclays International Qrtly'!J96,0)+ROUND('Barclays International Qrtly'!K96,0)+ROUND('Barclays International Qrtly'!L96,0)</f>
        <v>-2223</v>
      </c>
      <c r="O36" s="62"/>
      <c r="P36" s="238">
        <f>ROUND('Barclays International Qrtly'!C11,0)+ROUND('Barclays International Qrtly'!E11,0)+ROUND('Barclays International Qrtly'!F11,0)+ROUND('Barclays International Qrtly'!G11,0)</f>
        <v>-8984</v>
      </c>
      <c r="Q36" s="238">
        <f>ROUND('Barclays International Qrtly'!H11,0)+ROUND('Barclays International Qrtly'!J11,0)+ROUND('Barclays International Qrtly'!K11,0)+ROUND('Barclays International Qrtly'!L11,0)</f>
        <v>-9176</v>
      </c>
      <c r="R36" s="62"/>
      <c r="S36" s="62">
        <f>ROUND('Head Office Qrtly'!C10,0)+ROUND('Head Office Qrtly'!E10,0)+ROUND('Head Office Qrtly'!F10,0)+ROUND('Head Office Qrtly'!G10,0)</f>
        <v>-459</v>
      </c>
      <c r="T36" s="62">
        <f>ROUND('Head Office Qrtly'!H10,0)+ROUND('Head Office Qrtly'!J10,0)+ROUND('Head Office Qrtly'!K10,0)+ROUND('Head Office Qrtly'!L10,0)</f>
        <v>-159</v>
      </c>
      <c r="V36" s="43"/>
      <c r="W36" s="29">
        <f>ROUND(G36,0)+ROUND(S36,0)+ROUND(P36,0)-ROUND(C36,0)</f>
        <v>0</v>
      </c>
      <c r="X36" s="35"/>
      <c r="Y36" s="29">
        <f t="shared" si="8"/>
        <v>0</v>
      </c>
      <c r="Z36" s="29" t="e">
        <f>ROUND(H36,0)+ROUND(T36,0)+ROUND(Q36,0)-ROUND(#REF!,0)</f>
        <v>#REF!</v>
      </c>
      <c r="AA36" s="43"/>
      <c r="AC36" s="29">
        <f t="shared" si="9"/>
        <v>0</v>
      </c>
      <c r="AD36" s="35"/>
      <c r="AE36" s="29">
        <f t="shared" si="10"/>
        <v>0</v>
      </c>
      <c r="AF36" s="29" t="e">
        <f>ROUND(N36,0)+ROUND(Z36,0)+ROUND(W36,0)-ROUND(#REF!,0)</f>
        <v>#REF!</v>
      </c>
      <c r="AG36" s="43"/>
    </row>
    <row r="37" spans="2:33" s="685" customFormat="1">
      <c r="B37" s="721" t="s">
        <v>166</v>
      </c>
      <c r="C37" s="238">
        <f>ROUND('Group Qrtly'!C10,0)+ROUND('Group Qrtly'!E10,0)+ROUND('Group Qrtly'!F10,0)+ROUND('Group Qrtly'!G10,0)</f>
        <v>-299</v>
      </c>
      <c r="D37" s="238">
        <f>ROUND('Group Qrtly'!H10,0)+ROUND('Group Qrtly'!J10,0)+ROUND('Group Qrtly'!K10,0)+ROUND('Group Qrtly'!L10,0)</f>
        <v>-226</v>
      </c>
      <c r="E37" s="37"/>
      <c r="F37" s="37"/>
      <c r="G37" s="238">
        <f>ROUND('Barclays UK Qrtly'!C11,0)+ROUND('Barclays UK Qrtly'!E11,0)+ROUND('Barclays UK Qrtly'!F11,0)+ROUND('Barclays UK Qrtly'!G11,0)</f>
        <v>-50</v>
      </c>
      <c r="H37" s="238">
        <f>ROUND('Barclays UK Qrtly'!H11,0)+ROUND('Barclays UK Qrtly'!J11,0)+ROUND('Barclays UK Qrtly'!K11,0)+ROUND('Barclays UK Qrtly'!L11,0)</f>
        <v>-41</v>
      </c>
      <c r="I37" s="62"/>
      <c r="J37" s="62">
        <f>ROUND('Barclays International Qrtly'!C61,0)+ROUND('Barclays International Qrtly'!E61,0)+ROUND('Barclays International Qrtly'!F61,0)+ROUND('Barclays International Qrtly'!G61,0)</f>
        <v>-226</v>
      </c>
      <c r="K37" s="62">
        <f>ROUND('Barclays International Qrtly'!H61,0)+ROUND('Barclays International Qrtly'!J61,0)+ROUND('Barclays International Qrtly'!K61,0)+ROUND('Barclays International Qrtly'!L61,0)</f>
        <v>-156</v>
      </c>
      <c r="L37" s="62"/>
      <c r="M37" s="62">
        <f>ROUND('Barclays International Qrtly'!C97,0)+ROUND('Barclays International Qrtly'!E97,0)+ROUND('Barclays International Qrtly'!F97,0)+ROUND('Barclays International Qrtly'!G97,0)</f>
        <v>-14</v>
      </c>
      <c r="N37" s="62">
        <f>ROUND('Barclays International Qrtly'!H97,0)+ROUND('Barclays International Qrtly'!J97,0)+ROUND('Barclays International Qrtly'!K97,0)+ROUND('Barclays International Qrtly'!L97,0)</f>
        <v>-18</v>
      </c>
      <c r="O37" s="62"/>
      <c r="P37" s="238">
        <f>ROUND('Barclays International Qrtly'!C12,0)+ROUND('Barclays International Qrtly'!E12,0)+ROUND('Barclays International Qrtly'!F12,0)+ROUND('Barclays International Qrtly'!G12,0)</f>
        <v>-240</v>
      </c>
      <c r="Q37" s="238">
        <f>ROUND('Barclays International Qrtly'!H12,0)+ROUND('Barclays International Qrtly'!J12,0)+ROUND('Barclays International Qrtly'!K12,0)+ROUND('Barclays International Qrtly'!L12,0)</f>
        <v>-174</v>
      </c>
      <c r="R37" s="62"/>
      <c r="S37" s="62">
        <f>ROUND('Head Office Qrtly'!C11,0)+ROUND('Head Office Qrtly'!E11,0)+ROUND('Head Office Qrtly'!F11,0)+ROUND('Head Office Qrtly'!G11,0)</f>
        <v>-9</v>
      </c>
      <c r="T37" s="62">
        <f>ROUND('Head Office Qrtly'!H11,0)+ROUND('Head Office Qrtly'!J11,0)+ROUND('Head Office Qrtly'!K11,0)+ROUND('Head Office Qrtly'!L11,0)</f>
        <v>-11</v>
      </c>
      <c r="V37" s="43"/>
      <c r="W37" s="29">
        <f>ROUND(G37,0)+ROUND(S37,0)+ROUND(P37,0)-ROUND(C37,0)</f>
        <v>0</v>
      </c>
      <c r="X37" s="35"/>
      <c r="Y37" s="29"/>
      <c r="Z37" s="29"/>
      <c r="AA37" s="43"/>
      <c r="AC37" s="29">
        <f t="shared" si="9"/>
        <v>0</v>
      </c>
      <c r="AD37" s="35"/>
      <c r="AE37" s="29">
        <f t="shared" si="10"/>
        <v>0</v>
      </c>
      <c r="AF37" s="29"/>
      <c r="AG37" s="43"/>
    </row>
    <row r="38" spans="2:33">
      <c r="B38" s="235" t="s">
        <v>4</v>
      </c>
      <c r="C38" s="238">
        <f>ROUND('Group Qrtly'!C11,0)+ROUND('Group Qrtly'!E11,0)+ROUND('Group Qrtly'!F11,0)+ROUND('Group Qrtly'!G11,0)</f>
        <v>-176</v>
      </c>
      <c r="D38" s="238">
        <f>ROUND('Group Qrtly'!H11,0)+ROUND('Group Qrtly'!J11,0)+ROUND('Group Qrtly'!K11,0)+ROUND('Group Qrtly'!L11,0)</f>
        <v>-1798</v>
      </c>
      <c r="E38" s="37"/>
      <c r="F38" s="37"/>
      <c r="G38" s="238">
        <f>ROUND('Barclays UK Qrtly'!C12,0)+ROUND('Barclays UK Qrtly'!E12,0)+ROUND('Barclays UK Qrtly'!F12,0)+ROUND('Barclays UK Qrtly'!G12,0)</f>
        <v>-30</v>
      </c>
      <c r="H38" s="238">
        <f>ROUND('Barclays UK Qrtly'!H12,0)+ROUND('Barclays UK Qrtly'!J12,0)+ROUND('Barclays UK Qrtly'!K12,0)+ROUND('Barclays UK Qrtly'!L12,0)</f>
        <v>-1584</v>
      </c>
      <c r="I38" s="62"/>
      <c r="J38" s="62">
        <f>ROUND('Barclays International Qrtly'!C62,0)+ROUND('Barclays International Qrtly'!E62,0)+ROUND('Barclays International Qrtly'!F62,0)+ROUND('Barclays International Qrtly'!G62,0)</f>
        <v>-5</v>
      </c>
      <c r="K38" s="62">
        <f>ROUND('Barclays International Qrtly'!H62,0)+ROUND('Barclays International Qrtly'!J62,0)+ROUND('Barclays International Qrtly'!K62,0)+ROUND('Barclays International Qrtly'!L62,0)</f>
        <v>-90</v>
      </c>
      <c r="L38" s="62"/>
      <c r="M38" s="62">
        <f>ROUND('Barclays International Qrtly'!C98,0)+ROUND('Barclays International Qrtly'!E98,0)+ROUND('Barclays International Qrtly'!F98,0)+ROUND('Barclays International Qrtly'!G98,0)</f>
        <v>-64</v>
      </c>
      <c r="N38" s="62">
        <f>ROUND('Barclays International Qrtly'!H98,0)+ROUND('Barclays International Qrtly'!J98,0)+ROUND('Barclays International Qrtly'!K98,0)+ROUND('Barclays International Qrtly'!L98,0)</f>
        <v>-7</v>
      </c>
      <c r="O38" s="62"/>
      <c r="P38" s="238">
        <f>ROUND('Barclays International Qrtly'!C13,0)+ROUND('Barclays International Qrtly'!E13,0)+ROUND('Barclays International Qrtly'!F13,0)+ROUND('Barclays International Qrtly'!G13,0)</f>
        <v>-69</v>
      </c>
      <c r="Q38" s="238">
        <f>ROUND('Barclays International Qrtly'!H13,0)+ROUND('Barclays International Qrtly'!J13,0)+ROUND('Barclays International Qrtly'!K13,0)+ROUND('Barclays International Qrtly'!L13,0)</f>
        <v>-97</v>
      </c>
      <c r="R38" s="62"/>
      <c r="S38" s="62">
        <f>ROUND('Head Office Qrtly'!C12,0)+ROUND('Head Office Qrtly'!E12,0)+ROUND('Head Office Qrtly'!F12,0)+ROUND('Head Office Qrtly'!G12,0)</f>
        <v>-77</v>
      </c>
      <c r="T38" s="62">
        <f>ROUND('Head Office Qrtly'!H12,0)+ROUND('Head Office Qrtly'!J12,0)+ROUND('Head Office Qrtly'!K12,0)+ROUND('Head Office Qrtly'!L12,0)</f>
        <v>-117</v>
      </c>
      <c r="V38" s="43"/>
      <c r="W38" s="29">
        <f>ROUND(G38,0)+ROUND(S38,0)+ROUND(P38,0)-ROUND(C38,0)</f>
        <v>0</v>
      </c>
      <c r="X38" s="35"/>
      <c r="Y38" s="29">
        <f t="shared" si="8"/>
        <v>0</v>
      </c>
      <c r="Z38" s="29" t="e">
        <f>ROUND(H38,0)+ROUND(T38,0)+ROUND(Q38,0)-ROUND(#REF!,0)</f>
        <v>#REF!</v>
      </c>
      <c r="AA38" s="43"/>
      <c r="AC38" s="29">
        <f t="shared" si="9"/>
        <v>0</v>
      </c>
      <c r="AD38" s="35"/>
      <c r="AE38" s="29">
        <f t="shared" si="10"/>
        <v>0</v>
      </c>
      <c r="AF38" s="29" t="e">
        <f>ROUND(N38,0)+ROUND(Z38,0)+ROUND(W38,0)-ROUND(#REF!,0)</f>
        <v>#REF!</v>
      </c>
      <c r="AG38" s="43"/>
    </row>
    <row r="39" spans="2:33">
      <c r="B39" s="235" t="s">
        <v>5</v>
      </c>
      <c r="C39" s="238">
        <f>ROUND('Group Qrtly'!C12,0)+ROUND('Group Qrtly'!E12,0)+ROUND('Group Qrtly'!F12,0)+ROUND('Group Qrtly'!G12,0)</f>
        <v>-14201</v>
      </c>
      <c r="D39" s="238">
        <f>ROUND('Group Qrtly'!H12,0)+ROUND('Group Qrtly'!J12,0)+ROUND('Group Qrtly'!K12,0)+ROUND('Group Qrtly'!L12,0)</f>
        <v>-15379</v>
      </c>
      <c r="E39" s="37"/>
      <c r="F39" s="37"/>
      <c r="G39" s="238">
        <f>ROUND('Barclays UK Qrtly'!C13,0)+ROUND('Barclays UK Qrtly'!E13,0)+ROUND('Barclays UK Qrtly'!F13,0)+ROUND('Barclays UK Qrtly'!G13,0)</f>
        <v>-4363</v>
      </c>
      <c r="H39" s="238">
        <f>ROUND('Barclays UK Qrtly'!H13,0)+ROUND('Barclays UK Qrtly'!J13,0)+ROUND('Barclays UK Qrtly'!K13,0)+ROUND('Barclays UK Qrtly'!L13,0)</f>
        <v>-5645</v>
      </c>
      <c r="I39" s="62"/>
      <c r="J39" s="62">
        <f>ROUND('Barclays International Qrtly'!C63,0)+ROUND('Barclays International Qrtly'!E63,0)+ROUND('Barclays International Qrtly'!F63,0)+ROUND('Barclays International Qrtly'!G63,0)</f>
        <v>-7116</v>
      </c>
      <c r="K39" s="62">
        <f>ROUND('Barclays International Qrtly'!H63,0)+ROUND('Barclays International Qrtly'!J63,0)+ROUND('Barclays International Qrtly'!K63,0)+ROUND('Barclays International Qrtly'!L63,0)</f>
        <v>-7199</v>
      </c>
      <c r="L39" s="62"/>
      <c r="M39" s="62">
        <f>ROUND('Barclays International Qrtly'!C99,0)+ROUND('Barclays International Qrtly'!E99,0)+ROUND('Barclays International Qrtly'!F99,0)+ROUND('Barclays International Qrtly'!G99,0)</f>
        <v>-2177</v>
      </c>
      <c r="N39" s="62">
        <f>ROUND('Barclays International Qrtly'!H99,0)+ROUND('Barclays International Qrtly'!J99,0)+ROUND('Barclays International Qrtly'!K99,0)+ROUND('Barclays International Qrtly'!L99,0)</f>
        <v>-2248</v>
      </c>
      <c r="O39" s="62"/>
      <c r="P39" s="238">
        <f>ROUND('Barclays International Qrtly'!C14,0)+ROUND('Barclays International Qrtly'!E14,0)+ROUND('Barclays International Qrtly'!F14,0)+ROUND('Barclays International Qrtly'!G14,0)</f>
        <v>-9293</v>
      </c>
      <c r="Q39" s="238">
        <f>ROUND('Barclays International Qrtly'!H14,0)+ROUND('Barclays International Qrtly'!J14,0)+ROUND('Barclays International Qrtly'!K14,0)+ROUND('Barclays International Qrtly'!L14,0)</f>
        <v>-9447</v>
      </c>
      <c r="R39" s="62"/>
      <c r="S39" s="62">
        <f>ROUND('Head Office Qrtly'!C13,0)+ROUND('Head Office Qrtly'!E13,0)+ROUND('Head Office Qrtly'!F13,0)+ROUND('Head Office Qrtly'!G13,0)</f>
        <v>-545</v>
      </c>
      <c r="T39" s="62">
        <f>ROUND('Head Office Qrtly'!H13,0)+ROUND('Head Office Qrtly'!J13,0)+ROUND('Head Office Qrtly'!K13,0)+ROUND('Head Office Qrtly'!L13,0)</f>
        <v>-287</v>
      </c>
      <c r="V39" s="43"/>
      <c r="W39" s="29">
        <f t="shared" si="11"/>
        <v>0</v>
      </c>
      <c r="X39" s="35"/>
      <c r="Y39" s="29">
        <f t="shared" si="8"/>
        <v>0</v>
      </c>
      <c r="Z39" s="29" t="e">
        <f>ROUND(H39,0)+ROUND(T39,0)+ROUND(Q39,0)-ROUND(#REF!,0)</f>
        <v>#REF!</v>
      </c>
      <c r="AA39" s="43"/>
      <c r="AC39" s="29">
        <f t="shared" si="9"/>
        <v>0</v>
      </c>
      <c r="AD39" s="35"/>
      <c r="AE39" s="29">
        <f t="shared" si="10"/>
        <v>0</v>
      </c>
      <c r="AF39" s="29" t="e">
        <f>ROUND(N39,0)+ROUND(Z39,0)+ROUND(W39,0)-ROUND(#REF!,0)</f>
        <v>#REF!</v>
      </c>
      <c r="AG39" s="43"/>
    </row>
    <row r="40" spans="2:33">
      <c r="B40" s="235" t="s">
        <v>94</v>
      </c>
      <c r="C40" s="238">
        <f>ROUND('Group Qrtly'!C13,0)+ROUND('Group Qrtly'!E13,0)+ROUND('Group Qrtly'!F13,0)+ROUND('Group Qrtly'!G13,0)</f>
        <v>147</v>
      </c>
      <c r="D40" s="238">
        <f>ROUND('Group Qrtly'!H13,0)+ROUND('Group Qrtly'!J13,0)+ROUND('Group Qrtly'!K13,0)+ROUND('Group Qrtly'!L13,0)</f>
        <v>82</v>
      </c>
      <c r="E40" s="37"/>
      <c r="F40" s="37"/>
      <c r="G40" s="238" t="e">
        <f>ROUND('Barclays UK Qrtly'!C14,0)+ROUND('Barclays UK Qrtly'!E14,0)+ROUND('Barclays UK Qrtly'!F14,0)+ROUND('Barclays UK Qrtly'!G14,0)</f>
        <v>#VALUE!</v>
      </c>
      <c r="H40" s="238">
        <f>ROUND('Barclays UK Qrtly'!H14,0)+ROUND('Barclays UK Qrtly'!J14,0)+ROUND('Barclays UK Qrtly'!K14,0)+ROUND('Barclays UK Qrtly'!L14,0)</f>
        <v>-1</v>
      </c>
      <c r="I40" s="62"/>
      <c r="J40" s="62">
        <f>ROUND('Barclays International Qrtly'!C64,0)+ROUND('Barclays International Qrtly'!E64,0)+ROUND('Barclays International Qrtly'!F64,0)+ROUND('Barclays International Qrtly'!G64,0)</f>
        <v>7</v>
      </c>
      <c r="K40" s="62">
        <f>ROUND('Barclays International Qrtly'!H64,0)+ROUND('Barclays International Qrtly'!J64,0)+ROUND('Barclays International Qrtly'!K64,0)+ROUND('Barclays International Qrtly'!L64,0)</f>
        <v>16</v>
      </c>
      <c r="L40" s="62"/>
      <c r="M40" s="62">
        <f>ROUND('Barclays International Qrtly'!C100,0)+ROUND('Barclays International Qrtly'!E100,0)+ROUND('Barclays International Qrtly'!F100,0)+ROUND('Barclays International Qrtly'!G100,0)</f>
        <v>24</v>
      </c>
      <c r="N40" s="62">
        <f>ROUND('Barclays International Qrtly'!H100,0)+ROUND('Barclays International Qrtly'!J100,0)+ROUND('Barclays International Qrtly'!K100,0)+ROUND('Barclays International Qrtly'!L100,0)</f>
        <v>41</v>
      </c>
      <c r="O40" s="62"/>
      <c r="P40" s="238">
        <f>ROUND('Barclays International Qrtly'!C15,0)+ROUND('Barclays International Qrtly'!E15,0)+ROUND('Barclays International Qrtly'!F15,0)+ROUND('Barclays International Qrtly'!G15,0)</f>
        <v>31</v>
      </c>
      <c r="Q40" s="238">
        <f>ROUND('Barclays International Qrtly'!H15,0)+ROUND('Barclays International Qrtly'!J15,0)+ROUND('Barclays International Qrtly'!K15,0)+ROUND('Barclays International Qrtly'!L15,0)</f>
        <v>57</v>
      </c>
      <c r="R40" s="62"/>
      <c r="S40" s="62">
        <f>ROUND('Head Office Qrtly'!C14,0)+ROUND('Head Office Qrtly'!E14,0)+ROUND('Head Office Qrtly'!F14,0)+ROUND('Head Office Qrtly'!G14,0)</f>
        <v>98</v>
      </c>
      <c r="T40" s="62">
        <f>ROUND('Head Office Qrtly'!H14,0)+ROUND('Head Office Qrtly'!J14,0)+ROUND('Head Office Qrtly'!K14,0)+ROUND('Head Office Qrtly'!L14,0)</f>
        <v>26</v>
      </c>
      <c r="V40" s="43"/>
      <c r="W40" s="29" t="e">
        <f>ROUND(G40,0)+ROUND(S40,0)+ROUND(P40,0)-ROUND(C40,0)</f>
        <v>#VALUE!</v>
      </c>
      <c r="X40" s="43"/>
      <c r="Y40" s="29">
        <f t="shared" ref="Y40:Y42" si="12">ROUND(H40,0)+ROUND(T40,0)+ROUND(Q40,0)-ROUND(D40,0)</f>
        <v>0</v>
      </c>
      <c r="Z40" s="43"/>
      <c r="AA40" s="43"/>
      <c r="AC40" s="29">
        <f t="shared" si="9"/>
        <v>0</v>
      </c>
      <c r="AD40" s="43"/>
      <c r="AE40" s="29">
        <f t="shared" si="10"/>
        <v>0</v>
      </c>
      <c r="AF40" s="43"/>
      <c r="AG40" s="43"/>
    </row>
    <row r="41" spans="2:33">
      <c r="B41" s="235" t="s">
        <v>8</v>
      </c>
      <c r="C41" s="238">
        <f>ROUND('Group Qrtly'!C14,0)+ROUND('Group Qrtly'!E14,0)+ROUND('Group Qrtly'!F14,0)+ROUND('Group Qrtly'!G14,0)</f>
        <v>4551</v>
      </c>
      <c r="D41" s="238">
        <f>ROUND('Group Qrtly'!H14,0)+ROUND('Group Qrtly'!J14,0)+ROUND('Group Qrtly'!K14,0)+ROUND('Group Qrtly'!L14,0)</f>
        <v>3787</v>
      </c>
      <c r="E41" s="37"/>
      <c r="G41" s="238">
        <f>ROUND('Barclays UK Qrtly'!C15,0)+ROUND('Barclays UK Qrtly'!E15,0)+ROUND('Barclays UK Qrtly'!F15,0)+ROUND('Barclays UK Qrtly'!G15,0)</f>
        <v>811</v>
      </c>
      <c r="H41" s="238">
        <f>ROUND('Barclays UK Qrtly'!H15,0)+ROUND('Barclays UK Qrtly'!J15,0)+ROUND('Barclays UK Qrtly'!K15,0)+ROUND('Barclays UK Qrtly'!L15,0)</f>
        <v>632</v>
      </c>
      <c r="I41" s="234"/>
      <c r="J41" s="62">
        <f>ROUND('Barclays International Qrtly'!C65,0)+ROUND('Barclays International Qrtly'!E65,0)+ROUND('Barclays International Qrtly'!F65,0)+ROUND('Barclays International Qrtly'!G65,0)</f>
        <v>4552</v>
      </c>
      <c r="K41" s="62">
        <f>ROUND('Barclays International Qrtly'!H65,0)+ROUND('Barclays International Qrtly'!J65,0)+ROUND('Barclays International Qrtly'!K65,0)+ROUND('Barclays International Qrtly'!L65,0)</f>
        <v>3331</v>
      </c>
      <c r="L41" s="480"/>
      <c r="M41" s="62">
        <f>ROUND('Barclays International Qrtly'!C101,0)+ROUND('Barclays International Qrtly'!E101,0)+ROUND('Barclays International Qrtly'!F101,0)+ROUND('Barclays International Qrtly'!G101,0)</f>
        <v>213</v>
      </c>
      <c r="N41" s="62">
        <f>ROUND('Barclays International Qrtly'!H101,0)+ROUND('Barclays International Qrtly'!J101,0)+ROUND('Barclays International Qrtly'!K101,0)+ROUND('Barclays International Qrtly'!L101,0)</f>
        <v>491</v>
      </c>
      <c r="O41" s="480"/>
      <c r="P41" s="238">
        <f>ROUND('Barclays International Qrtly'!C16,0)+ROUND('Barclays International Qrtly'!E16,0)+ROUND('Barclays International Qrtly'!F16,0)+ROUND('Barclays International Qrtly'!G16,0)</f>
        <v>4765</v>
      </c>
      <c r="Q41" s="238">
        <f>ROUND('Barclays International Qrtly'!H16,0)+ROUND('Barclays International Qrtly'!J16,0)+ROUND('Barclays International Qrtly'!K16,0)+ROUND('Barclays International Qrtly'!L16,0)</f>
        <v>3822</v>
      </c>
      <c r="R41" s="234"/>
      <c r="S41" s="62">
        <f>ROUND('Head Office Qrtly'!C15,0)+ROUND('Head Office Qrtly'!E15,0)+ROUND('Head Office Qrtly'!F15,0)+ROUND('Head Office Qrtly'!G15,0)</f>
        <v>-1025</v>
      </c>
      <c r="T41" s="62">
        <f>ROUND('Head Office Qrtly'!H15,0)+ROUND('Head Office Qrtly'!J15,0)+ROUND('Head Office Qrtly'!K15,0)+ROUND('Head Office Qrtly'!L15,0)</f>
        <v>-667</v>
      </c>
      <c r="V41" s="43"/>
      <c r="W41" s="29">
        <f t="shared" ref="W41:W42" si="13">ROUND(G41,0)+ROUND(S41,0)+ROUND(P41,0)-ROUND(C41,0)</f>
        <v>0</v>
      </c>
      <c r="X41" s="43"/>
      <c r="Y41" s="29">
        <f t="shared" si="12"/>
        <v>0</v>
      </c>
      <c r="Z41" s="29" t="e">
        <f>ROUND(H41,-2)+ROUND(T41,-2)+ROUND(Q41,-2)-ROUND(#REF!,-2)</f>
        <v>#REF!</v>
      </c>
      <c r="AA41" s="43"/>
      <c r="AC41" s="29">
        <f t="shared" si="9"/>
        <v>0</v>
      </c>
      <c r="AD41" s="43"/>
      <c r="AE41" s="29">
        <f t="shared" si="10"/>
        <v>0</v>
      </c>
      <c r="AF41" s="29" t="e">
        <f>ROUND(N41,-2)+ROUND(Z41,-2)+ROUND(W41,-2)-ROUND(#REF!,-2)</f>
        <v>#REF!</v>
      </c>
      <c r="AG41" s="43"/>
    </row>
    <row r="42" spans="2:33">
      <c r="B42" s="235" t="s">
        <v>88</v>
      </c>
      <c r="C42" s="238">
        <f>ROUND('Group Qrtly'!C19,0)+ROUND('Group Qrtly'!E19,0)+ROUND('Group Qrtly'!F19,0)+ROUND('Group Qrtly'!G19,0)</f>
        <v>2625</v>
      </c>
      <c r="D42" s="238">
        <f>ROUND('Group Qrtly'!H19,0)+ROUND('Group Qrtly'!J19,0)+ROUND('Group Qrtly'!K19,0)+ROUND('Group Qrtly'!L19,0)</f>
        <v>2028</v>
      </c>
      <c r="E42" s="37"/>
      <c r="G42" s="238">
        <f>ROUND('Barclays UK Qrtly'!C16,0)+ROUND('Barclays UK Qrtly'!E16,0)+ROUND('Barclays UK Qrtly'!F16,0)+ROUND('Barclays UK Qrtly'!G16,0)</f>
        <v>448</v>
      </c>
      <c r="H42" s="238">
        <f>ROUND('Barclays UK Qrtly'!H16,0)+ROUND('Barclays UK Qrtly'!J16,0)+ROUND('Barclays UK Qrtly'!K16,0)+ROUND('Barclays UK Qrtly'!L16,0)</f>
        <v>34</v>
      </c>
      <c r="I42" s="234"/>
      <c r="J42" s="62">
        <f>ROUND('Barclays International Qrtly'!C66,0)+ROUND('Barclays International Qrtly'!E66,0)+ROUND('Barclays International Qrtly'!F66,0)+ROUND('Barclays International Qrtly'!G66,0)</f>
        <v>2997</v>
      </c>
      <c r="K42" s="62">
        <f>ROUND('Barclays International Qrtly'!H66,0)+ROUND('Barclays International Qrtly'!J66,0)+ROUND('Barclays International Qrtly'!K66,0)+ROUND('Barclays International Qrtly'!L66,0)</f>
        <v>2218</v>
      </c>
      <c r="L42" s="480"/>
      <c r="M42" s="62">
        <f>ROUND('Barclays International Qrtly'!C102,0)+ROUND('Barclays International Qrtly'!E102,0)+ROUND('Barclays International Qrtly'!F102,0)+ROUND('Barclays International Qrtly'!G102,0)</f>
        <v>125</v>
      </c>
      <c r="N42" s="62">
        <f>ROUND('Barclays International Qrtly'!H102,0)+ROUND('Barclays International Qrtly'!J102,0)+ROUND('Barclays International Qrtly'!K102,0)+ROUND('Barclays International Qrtly'!L102,0)</f>
        <v>339</v>
      </c>
      <c r="O42" s="480"/>
      <c r="P42" s="238">
        <f>ROUND('Barclays International Qrtly'!C17,0)+ROUND('Barclays International Qrtly'!E17,0)+ROUND('Barclays International Qrtly'!F17,0)+ROUND('Barclays International Qrtly'!G17,0)</f>
        <v>3122</v>
      </c>
      <c r="Q42" s="238">
        <f>ROUND('Barclays International Qrtly'!H17,0)+ROUND('Barclays International Qrtly'!J17,0)+ROUND('Barclays International Qrtly'!K17,0)+ROUND('Barclays International Qrtly'!L17,0)</f>
        <v>2557</v>
      </c>
      <c r="R42" s="234"/>
      <c r="S42" s="62">
        <f>ROUND('Head Office Qrtly'!C16,0)+ROUND('Head Office Qrtly'!E16,0)+ROUND('Head Office Qrtly'!F16,0)+ROUND('Head Office Qrtly'!G16,0)</f>
        <v>-945</v>
      </c>
      <c r="T42" s="62">
        <f>ROUND('Head Office Qrtly'!H16,0)+ROUND('Head Office Qrtly'!J16,0)+ROUND('Head Office Qrtly'!K16,0)+ROUND('Head Office Qrtly'!L16,0)</f>
        <v>-563</v>
      </c>
      <c r="V42" s="43"/>
      <c r="W42" s="29">
        <f t="shared" si="13"/>
        <v>0</v>
      </c>
      <c r="X42" s="43"/>
      <c r="Y42" s="29">
        <f t="shared" si="12"/>
        <v>0</v>
      </c>
      <c r="Z42" s="43"/>
      <c r="AA42" s="43"/>
      <c r="AC42" s="29">
        <f t="shared" si="9"/>
        <v>0</v>
      </c>
      <c r="AD42" s="43"/>
      <c r="AE42" s="29">
        <f t="shared" si="10"/>
        <v>0</v>
      </c>
      <c r="AF42" s="43"/>
      <c r="AG42" s="43"/>
    </row>
    <row r="43" spans="2:33">
      <c r="B43" s="235"/>
      <c r="C43" s="238"/>
      <c r="D43" s="238"/>
      <c r="E43" s="37"/>
      <c r="G43" s="243"/>
      <c r="H43" s="243"/>
      <c r="I43" s="234"/>
      <c r="J43" s="480"/>
      <c r="K43" s="480"/>
      <c r="L43" s="480"/>
      <c r="M43" s="480"/>
      <c r="N43" s="480"/>
      <c r="O43" s="480"/>
      <c r="P43" s="242"/>
      <c r="Q43" s="242"/>
      <c r="R43" s="234"/>
      <c r="S43" s="234"/>
      <c r="T43" s="234"/>
      <c r="V43" s="43"/>
      <c r="W43" s="43"/>
      <c r="X43" s="43"/>
      <c r="Y43" s="43"/>
      <c r="Z43" s="43"/>
      <c r="AA43" s="43"/>
      <c r="AC43" s="43"/>
      <c r="AD43" s="43"/>
      <c r="AE43" s="43"/>
      <c r="AF43" s="43"/>
      <c r="AG43" s="43"/>
    </row>
    <row r="44" spans="2:33">
      <c r="B44" s="235" t="s">
        <v>6</v>
      </c>
      <c r="C44" s="239">
        <f>('Group Qrtly'!C23+'Group Qrtly'!E23+'Group Qrtly'!F23+'Group Qrtly'!G23)/4</f>
        <v>48138.567560627584</v>
      </c>
      <c r="D44" s="239">
        <f>('Group Qrtly'!H23+'Group Qrtly'!J23+'Group Qrtly'!K23+'Group Qrtly'!L23)/4</f>
        <v>47001.913849937511</v>
      </c>
      <c r="E44" s="26"/>
      <c r="F44" s="26"/>
      <c r="G44" s="239">
        <f>('Barclays UK Qrtly'!C28+'Barclays UK Qrtly'!E28+'Barclays UK Qrtly'!F28+'Barclays UK Qrtly'!G28)/4</f>
        <v>10036.144204984439</v>
      </c>
      <c r="H44" s="239">
        <f>('Barclays UK Qrtly'!H28+'Barclays UK Qrtly'!J28+'Barclays UK Qrtly'!K28+'Barclays UK Qrtly'!L28)/4</f>
        <v>10276.387641062807</v>
      </c>
      <c r="I44" s="28"/>
      <c r="J44" s="28">
        <f>('Barclays International Qrtly'!C82+'Barclays International Qrtly'!E82+'Barclays International Qrtly'!F82+'Barclays International Qrtly'!G82)/4</f>
        <v>27475.576305000704</v>
      </c>
      <c r="K44" s="28">
        <f>('Barclays International Qrtly'!H82+'Barclays International Qrtly'!J82+'Barclays International Qrtly'!K82+'Barclays International Qrtly'!L82)/4</f>
        <v>26180.892619681676</v>
      </c>
      <c r="L44" s="28"/>
      <c r="M44" s="28">
        <f>('Barclays International Qrtly'!C112+'Barclays International Qrtly'!E112+'Barclays International Qrtly'!F112+'Barclays International Qrtly'!G112)/4</f>
        <v>4248.3058923126164</v>
      </c>
      <c r="N44" s="28">
        <f>('Barclays International Qrtly'!H112+'Barclays International Qrtly'!J112+'Barclays International Qrtly'!K112+'Barclays International Qrtly'!L112)/4</f>
        <v>5172.906900259446</v>
      </c>
      <c r="O44" s="28"/>
      <c r="P44" s="239">
        <f>('Barclays International Qrtly'!C35+'Barclays International Qrtly'!E35+'Barclays International Qrtly'!F35+'Barclays International Qrtly'!G35)/4</f>
        <v>31723.882197313316</v>
      </c>
      <c r="Q44" s="239">
        <f>('Barclays International Qrtly'!H35+'Barclays International Qrtly'!J35+'Barclays International Qrtly'!K35+'Barclays International Qrtly'!L35)/4</f>
        <v>31353.799519941123</v>
      </c>
      <c r="R44" s="28"/>
      <c r="S44" s="28">
        <f>('Head Office Qrtly'!C24+'Head Office Qrtly'!E24+'Head Office Qrtly'!F24+'Head Office Qrtly'!G24)/4</f>
        <v>6378.5411583298246</v>
      </c>
      <c r="T44" s="28">
        <f>('Head Office Qrtly'!H24+'Head Office Qrtly'!J24+'Head Office Qrtly'!K24+'Head Office Qrtly'!L24)/4</f>
        <v>5346.726688933586</v>
      </c>
      <c r="V44" s="43"/>
      <c r="W44" s="154">
        <f>ROUND(G44,-2)+ROUND(S44,-2)+ROUND(P44,-2)-ROUND(C44,-2)</f>
        <v>0</v>
      </c>
      <c r="X44" s="35"/>
      <c r="Y44" s="29">
        <f>ROUND(H44,-1)+ROUND(T44,-1)+ROUND(Q44,-1)-ROUND(D44,-1)</f>
        <v>-20</v>
      </c>
      <c r="Z44" s="43"/>
      <c r="AA44" s="43"/>
      <c r="AC44" s="195">
        <f>P44-J44-M44</f>
        <v>0</v>
      </c>
      <c r="AD44" s="35"/>
      <c r="AE44" s="195">
        <f>Q44-K44-N44</f>
        <v>0</v>
      </c>
      <c r="AF44" s="43"/>
      <c r="AG44" s="43"/>
    </row>
    <row r="45" spans="2:33">
      <c r="B45" s="235" t="s">
        <v>11</v>
      </c>
      <c r="C45" s="240">
        <f>'Group Qrtly'!C26+'Group Qrtly'!E26+'Group Qrtly'!F26+'Group Qrtly'!G26</f>
        <v>15.224361192029539</v>
      </c>
      <c r="D45" s="240"/>
      <c r="E45" s="232"/>
      <c r="F45" s="232"/>
      <c r="G45" s="240"/>
      <c r="H45" s="240"/>
      <c r="I45" s="233"/>
      <c r="J45" s="240"/>
      <c r="K45" s="240"/>
      <c r="L45" s="285"/>
      <c r="M45" s="240"/>
      <c r="N45" s="240"/>
      <c r="O45" s="285"/>
      <c r="P45" s="240"/>
      <c r="Q45" s="240"/>
      <c r="R45" s="233"/>
      <c r="S45" s="233"/>
      <c r="T45" s="232"/>
      <c r="V45" s="43"/>
      <c r="W45" s="43"/>
      <c r="X45" s="43"/>
      <c r="Y45" s="43"/>
      <c r="Z45" s="43"/>
      <c r="AA45" s="43"/>
      <c r="AC45" s="43"/>
      <c r="AD45" s="43"/>
      <c r="AE45" s="43"/>
      <c r="AF45" s="43"/>
      <c r="AG45" s="43"/>
    </row>
    <row r="46" spans="2:33">
      <c r="B46" s="235"/>
      <c r="C46" s="238"/>
      <c r="D46" s="238"/>
      <c r="E46" s="37"/>
      <c r="G46" s="243"/>
      <c r="H46" s="243"/>
      <c r="I46" s="234"/>
      <c r="J46" s="480"/>
      <c r="K46" s="480"/>
      <c r="L46" s="480"/>
      <c r="M46" s="480"/>
      <c r="N46" s="480"/>
      <c r="O46" s="480"/>
      <c r="P46" s="242"/>
      <c r="Q46" s="243"/>
      <c r="R46" s="234"/>
      <c r="S46" s="234"/>
      <c r="T46" s="234"/>
      <c r="V46" s="43"/>
      <c r="W46" s="43"/>
      <c r="X46" s="35"/>
      <c r="Y46" s="43"/>
      <c r="Z46" s="43"/>
      <c r="AA46" s="43"/>
      <c r="AC46" s="43"/>
      <c r="AD46" s="35"/>
      <c r="AE46" s="43"/>
      <c r="AF46" s="43"/>
      <c r="AG46" s="43"/>
    </row>
    <row r="47" spans="2:33">
      <c r="B47" s="235" t="s">
        <v>45</v>
      </c>
      <c r="C47" s="238" t="e">
        <f>ROUND('Group Qrtly'!#REF!,0)+ROUND('Group Qrtly'!#REF!,0)+ROUND('Group Qrtly'!#REF!,0)+ROUND('Group Qrtly'!#REF!,0)</f>
        <v>#REF!</v>
      </c>
      <c r="D47" s="238" t="e">
        <f>ROUND('Group Qrtly'!#REF!,0)+ROUND('Group Qrtly'!#REF!,0)+ROUND('Group Qrtly'!#REF!,0)+ROUND('Group Qrtly'!#REF!,0)</f>
        <v>#REF!</v>
      </c>
      <c r="E47" s="37"/>
      <c r="F47" s="37"/>
      <c r="G47" s="238" t="e">
        <f>ROUND('Barclays UK Qrtly'!#REF!,0)+ROUND('Barclays UK Qrtly'!#REF!,0)+ROUND('Barclays UK Qrtly'!#REF!,0)+ROUND('Barclays UK Qrtly'!#REF!,0)</f>
        <v>#REF!</v>
      </c>
      <c r="H47" s="238" t="e">
        <f>ROUND('Barclays UK Qrtly'!#REF!,0)+ROUND('Barclays UK Qrtly'!#REF!,0)+ROUND('Barclays UK Qrtly'!#REF!,0)+ROUND('Barclays UK Qrtly'!#REF!,0)</f>
        <v>#REF!</v>
      </c>
      <c r="I47" s="62"/>
      <c r="J47" s="62" t="e">
        <f>ROUND('Barclays International Qrtly'!#REF!,0)+ROUND('Barclays International Qrtly'!#REF!,0)+ROUND('Barclays International Qrtly'!#REF!,0)+ROUND('Barclays International Qrtly'!#REF!,0)</f>
        <v>#REF!</v>
      </c>
      <c r="K47" s="62" t="e">
        <f>ROUND('Barclays International Qrtly'!#REF!,0)+ROUND('Barclays International Qrtly'!#REF!,0)+ROUND('Barclays International Qrtly'!#REF!,0)+ROUND('Barclays International Qrtly'!#REF!,0)</f>
        <v>#REF!</v>
      </c>
      <c r="L47" s="62"/>
      <c r="M47" s="62" t="e">
        <f>ROUND('Barclays International Qrtly'!#REF!,0)+ROUND('Barclays International Qrtly'!#REF!,0)+ROUND('Barclays International Qrtly'!#REF!,0)+ROUND('Barclays International Qrtly'!#REF!,0)</f>
        <v>#REF!</v>
      </c>
      <c r="N47" s="62" t="e">
        <f>ROUND('Barclays International Qrtly'!#REF!,0)+ROUND('Barclays International Qrtly'!#REF!,0)+ROUND('Barclays International Qrtly'!#REF!,0)+ROUND('Barclays International Qrtly'!#REF!,0)</f>
        <v>#REF!</v>
      </c>
      <c r="O47" s="62"/>
      <c r="P47" s="238" t="e">
        <f>ROUND('Barclays International Qrtly'!#REF!,0)+ROUND('Barclays International Qrtly'!#REF!,0)+ROUND('Barclays International Qrtly'!#REF!,0)+ROUND('Barclays International Qrtly'!#REF!,0)</f>
        <v>#REF!</v>
      </c>
      <c r="Q47" s="238" t="e">
        <f>ROUND('Barclays International Qrtly'!#REF!,0)+ROUND('Barclays International Qrtly'!#REF!,0)+ROUND('Barclays International Qrtly'!#REF!,0)+ROUND('Barclays International Qrtly'!#REF!,0)</f>
        <v>#REF!</v>
      </c>
      <c r="R47" s="62"/>
      <c r="S47" s="62" t="e">
        <f>ROUND('Head Office Qrtly'!#REF!,0)+ROUND('Head Office Qrtly'!#REF!,0)+ROUND('Head Office Qrtly'!#REF!,0)+ROUND('Head Office Qrtly'!#REF!,0)</f>
        <v>#REF!</v>
      </c>
      <c r="T47" s="62" t="e">
        <f>ROUND('Head Office Qrtly'!#REF!,0)+ROUND('Head Office Qrtly'!#REF!,0)+ROUND('Head Office Qrtly'!#REF!,0)+ROUND('Head Office Qrtly'!#REF!,0)</f>
        <v>#REF!</v>
      </c>
      <c r="V47" s="43"/>
      <c r="W47" s="29" t="e">
        <f>ROUND(G47,0)+ROUND(S47,0)+ROUND(P47,0)-ROUND(C47,0)</f>
        <v>#REF!</v>
      </c>
      <c r="X47" s="43"/>
      <c r="Y47" s="29" t="e">
        <f t="shared" ref="Y47" si="14">ROUND(H47,0)+ROUND(T47,0)+ROUND(Q47,0)-ROUND(D47,0)</f>
        <v>#REF!</v>
      </c>
      <c r="Z47" s="43"/>
      <c r="AA47" s="43"/>
      <c r="AC47" s="29" t="e">
        <f t="shared" ref="AC47:AC49" si="15">P47-J47-M47</f>
        <v>#REF!</v>
      </c>
      <c r="AD47" s="43"/>
      <c r="AE47" s="29" t="e">
        <f t="shared" ref="AE47:AE49" si="16">Q47-K47-N47</f>
        <v>#REF!</v>
      </c>
      <c r="AF47" s="43"/>
      <c r="AG47" s="43"/>
    </row>
    <row r="48" spans="2:33">
      <c r="B48" s="235" t="s">
        <v>38</v>
      </c>
      <c r="C48" s="238" t="e">
        <f>ROUND('Group Qrtly'!#REF!,0)+ROUND('Group Qrtly'!#REF!,0)+ROUND('Group Qrtly'!#REF!,0)+ROUND('Group Qrtly'!#REF!,0)</f>
        <v>#REF!</v>
      </c>
      <c r="D48" s="238" t="e">
        <f>ROUND('Group Qrtly'!#REF!,0)+ROUND('Group Qrtly'!#REF!,0)+ROUND('Group Qrtly'!#REF!,0)+ROUND('Group Qrtly'!#REF!,0)</f>
        <v>#REF!</v>
      </c>
      <c r="E48" s="37"/>
      <c r="F48" s="37"/>
      <c r="G48" s="238" t="e">
        <f>ROUND('Barclays UK Qrtly'!#REF!,0)+ROUND('Barclays UK Qrtly'!#REF!,0)+ROUND('Barclays UK Qrtly'!#REF!,0)+ROUND('Barclays UK Qrtly'!#REF!,0)</f>
        <v>#REF!</v>
      </c>
      <c r="H48" s="238" t="e">
        <f>ROUND('Barclays UK Qrtly'!#REF!,0)+ROUND('Barclays UK Qrtly'!#REF!,0)+ROUND('Barclays UK Qrtly'!#REF!,0)+ROUND('Barclays UK Qrtly'!#REF!,0)</f>
        <v>#REF!</v>
      </c>
      <c r="I48" s="62"/>
      <c r="J48" s="62" t="e">
        <f>ROUND('Barclays International Qrtly'!#REF!,0)+ROUND('Barclays International Qrtly'!#REF!,0)+ROUND('Barclays International Qrtly'!#REF!,0)+ROUND('Barclays International Qrtly'!#REF!,0)</f>
        <v>#REF!</v>
      </c>
      <c r="K48" s="62" t="e">
        <f>ROUND('Barclays International Qrtly'!#REF!,0)+ROUND('Barclays International Qrtly'!#REF!,0)+ROUND('Barclays International Qrtly'!#REF!,0)+ROUND('Barclays International Qrtly'!#REF!,0)</f>
        <v>#REF!</v>
      </c>
      <c r="L48" s="62"/>
      <c r="M48" s="62" t="e">
        <f>ROUND('Barclays International Qrtly'!#REF!,0)+ROUND('Barclays International Qrtly'!#REF!,0)+ROUND('Barclays International Qrtly'!#REF!,0)+ROUND('Barclays International Qrtly'!#REF!,0)</f>
        <v>#REF!</v>
      </c>
      <c r="N48" s="62" t="e">
        <f>ROUND('Barclays International Qrtly'!#REF!,0)+ROUND('Barclays International Qrtly'!#REF!,0)+ROUND('Barclays International Qrtly'!#REF!,0)+ROUND('Barclays International Qrtly'!#REF!,0)</f>
        <v>#REF!</v>
      </c>
      <c r="O48" s="62"/>
      <c r="P48" s="238" t="e">
        <f>ROUND('Barclays International Qrtly'!#REF!,0)+ROUND('Barclays International Qrtly'!#REF!,0)+ROUND('Barclays International Qrtly'!#REF!,0)+ROUND('Barclays International Qrtly'!#REF!,0)</f>
        <v>#REF!</v>
      </c>
      <c r="Q48" s="238" t="e">
        <f>ROUND('Barclays International Qrtly'!#REF!,0)+ROUND('Barclays International Qrtly'!#REF!,0)+ROUND('Barclays International Qrtly'!#REF!,0)+ROUND('Barclays International Qrtly'!#REF!,0)</f>
        <v>#REF!</v>
      </c>
      <c r="R48" s="62"/>
      <c r="S48" s="62" t="e">
        <f>ROUND('Head Office Qrtly'!#REF!,0)+ROUND('Head Office Qrtly'!#REF!,0)+ROUND('Head Office Qrtly'!#REF!,0)+ROUND('Head Office Qrtly'!#REF!,0)</f>
        <v>#REF!</v>
      </c>
      <c r="T48" s="62" t="e">
        <f>ROUND('Head Office Qrtly'!#REF!,0)+ROUND('Head Office Qrtly'!#REF!,0)+ROUND('Head Office Qrtly'!#REF!,0)+ROUND('Head Office Qrtly'!#REF!,0)</f>
        <v>#REF!</v>
      </c>
      <c r="V48" s="43"/>
      <c r="W48" s="46" t="e">
        <f>ROUND(G76,0)+ROUND(S76,0)+ROUND(P76,0)-ROUND(C76,0)</f>
        <v>#REF!</v>
      </c>
      <c r="X48" s="157"/>
      <c r="Y48" s="46" t="e">
        <f>ROUND(H76,0)+ROUND(T76,0)+ROUND(Q76,0)-ROUND(D76,0)</f>
        <v>#REF!</v>
      </c>
      <c r="Z48" s="29" t="e">
        <f>ROUND(H76,-3)+ROUND(T76,-3)+ROUND(Q76,-3)-ROUND(#REF!,-3)</f>
        <v>#REF!</v>
      </c>
      <c r="AA48" s="43"/>
      <c r="AC48" s="29" t="e">
        <f t="shared" si="15"/>
        <v>#REF!</v>
      </c>
      <c r="AD48" s="157"/>
      <c r="AE48" s="29" t="e">
        <f t="shared" si="16"/>
        <v>#REF!</v>
      </c>
      <c r="AF48" s="29" t="e">
        <f>ROUND(N76,-3)+ROUND(Z76,-3)+ROUND(W76,-3)-ROUND(#REF!,-3)</f>
        <v>#REF!</v>
      </c>
      <c r="AG48" s="43"/>
    </row>
    <row r="49" spans="2:33">
      <c r="B49" s="235" t="s">
        <v>39</v>
      </c>
      <c r="C49" s="241" t="e">
        <f>ROUND('Group Non-IFRS performance mea '!#REF!,0)+ROUND('Group Non-IFRS performance mea '!#REF!,0)+ROUND('Group Non-IFRS performance mea '!#REF!,0)+ROUND('Group Non-IFRS performance mea '!#REF!,0)</f>
        <v>#REF!</v>
      </c>
      <c r="D49" s="241" t="e">
        <f>ROUND('Group Non-IFRS performance mea '!#REF!,0)+ROUND('Group Non-IFRS performance mea '!#REF!,0)+ROUND('Group Non-IFRS performance mea '!#REF!,0)+ROUND('Group Non-IFRS performance mea '!#REF!,0)</f>
        <v>#REF!</v>
      </c>
      <c r="E49" s="26"/>
      <c r="F49" s="26"/>
      <c r="G49" s="243" t="e">
        <f>ROUND('BUK Non-IFRS performance measur'!#REF!,0)+ROUND('BUK Non-IFRS performance measur'!#REF!,0)+ROUND('BUK Non-IFRS performance measur'!#REF!,0)+ROUND('BUK Non-IFRS performance measur'!#REF!,0)</f>
        <v>#REF!</v>
      </c>
      <c r="H49" s="243" t="e">
        <f>ROUND('BUK Non-IFRS performance measur'!#REF!,0)+ROUND('BUK Non-IFRS performance measur'!#REF!,0)+ROUND('BUK Non-IFRS performance measur'!#REF!,0)+ROUND('BUK Non-IFRS performance measur'!#REF!,0)</f>
        <v>#REF!</v>
      </c>
      <c r="I49" s="234"/>
      <c r="J49" s="716" t="e">
        <f>ROUND('BI Non-IFRS performance measure'!#REF!,0)+ROUND('BI Non-IFRS performance measure'!#REF!,0)+ROUND('BI Non-IFRS performance measure'!#REF!,0)+ROUND('BI Non-IFRS performance measure'!#REF!,0)</f>
        <v>#REF!</v>
      </c>
      <c r="K49" s="480" t="e">
        <f>ROUND('BI Non-IFRS performance measure'!#REF!,0)+ROUND('BI Non-IFRS performance measure'!#REF!,0)+ROUND('BI Non-IFRS performance measure'!#REF!,0)+ROUND('BI Non-IFRS performance measure'!#REF!,0)</f>
        <v>#REF!</v>
      </c>
      <c r="L49" s="480"/>
      <c r="M49" s="480" t="e">
        <f>ROUND('BI Non-IFRS performance measure'!#REF!,0)+ROUND('BI Non-IFRS performance measure'!#REF!,0)+ROUND('BI Non-IFRS performance measure'!#REF!,0)+ROUND('BI Non-IFRS performance measure'!#REF!,0)</f>
        <v>#REF!</v>
      </c>
      <c r="N49" s="480" t="e">
        <f>ROUND('BI Non-IFRS performance measure'!#REF!,0)+ROUND('BI Non-IFRS performance measure'!#REF!,0)+ROUND('BI Non-IFRS performance measure'!#REF!,0)+ROUND('BI Non-IFRS performance measure'!#REF!,0)</f>
        <v>#REF!</v>
      </c>
      <c r="O49" s="480"/>
      <c r="P49" s="241" t="e">
        <f>ROUND('BI Non-IFRS performance measure'!#REF!,0)+ROUND('BI Non-IFRS performance measure'!#REF!,0)+ROUND('BI Non-IFRS performance measure'!#REF!,0)+ROUND('BI Non-IFRS performance measure'!#REF!,0)</f>
        <v>#REF!</v>
      </c>
      <c r="Q49" s="243" t="e">
        <f>ROUND('BI Non-IFRS performance measure'!#REF!,0)+ROUND('BI Non-IFRS performance measure'!#REF!,0)+ROUND('BI Non-IFRS performance measure'!#REF!,0)+ROUND('BI Non-IFRS performance measure'!#REF!,0)</f>
        <v>#REF!</v>
      </c>
      <c r="R49" s="234"/>
      <c r="S49" s="234">
        <f>ROUND('HO performance measures excl'!B10,0)+ROUND('HO performance measures excl'!D10,0)+ROUND('HO performance measures excl'!E10,0)+ROUND('HO performance measures excl'!F10,0)</f>
        <v>0</v>
      </c>
      <c r="T49" s="234">
        <f>ROUND('HO performance measures excl'!G10,0)+ROUND('HO performance measures excl'!I10,0)+ROUND('HO performance measures excl'!J10,0)+ROUND('HO performance measures excl'!K10,0)</f>
        <v>0</v>
      </c>
      <c r="V49" s="43"/>
      <c r="W49" s="46" t="e">
        <f>ROUND(G49,0)+ROUND(S49,0)+ROUND(P49,0)-ROUND(C49,0)</f>
        <v>#REF!</v>
      </c>
      <c r="X49" s="157"/>
      <c r="Y49" s="46" t="e">
        <f>ROUND(H49,0)+ROUND(T49,0)+ROUND(Q49,0)-ROUND(D49,0)</f>
        <v>#REF!</v>
      </c>
      <c r="Z49" s="29"/>
      <c r="AA49" s="43"/>
      <c r="AC49" s="29" t="e">
        <f t="shared" si="15"/>
        <v>#REF!</v>
      </c>
      <c r="AD49" s="157"/>
      <c r="AE49" s="29" t="e">
        <f t="shared" si="16"/>
        <v>#REF!</v>
      </c>
      <c r="AF49" s="29"/>
      <c r="AG49" s="43"/>
    </row>
    <row r="50" spans="2:33">
      <c r="B50" s="235"/>
      <c r="C50" s="238"/>
      <c r="D50" s="238"/>
      <c r="E50" s="37"/>
      <c r="G50" s="243"/>
      <c r="H50" s="243"/>
      <c r="I50" s="234"/>
      <c r="J50" s="480"/>
      <c r="K50" s="480"/>
      <c r="L50" s="480"/>
      <c r="M50" s="480"/>
      <c r="N50" s="480"/>
      <c r="O50" s="480"/>
      <c r="P50" s="242"/>
      <c r="Q50" s="243"/>
      <c r="R50" s="234"/>
      <c r="S50" s="234"/>
      <c r="T50" s="234"/>
      <c r="V50" s="43"/>
      <c r="W50" s="43"/>
      <c r="X50" s="43"/>
      <c r="Y50" s="43"/>
      <c r="Z50" s="29" t="e">
        <f>ROUND(H50,-3)+ROUND(T50,-3)+ROUND(Q50,-3)-ROUND(#REF!,-3)</f>
        <v>#REF!</v>
      </c>
      <c r="AA50" s="43"/>
      <c r="AC50" s="43"/>
      <c r="AD50" s="43"/>
      <c r="AE50" s="43"/>
      <c r="AF50" s="29" t="e">
        <f>ROUND(N50,-3)+ROUND(Z50,-3)+ROUND(W50,-3)-ROUND(#REF!,-3)</f>
        <v>#REF!</v>
      </c>
      <c r="AG50" s="43"/>
    </row>
    <row r="51" spans="2:33">
      <c r="B51" s="235" t="s">
        <v>10</v>
      </c>
      <c r="C51" s="239">
        <f>'Group Qrtly'!C31</f>
        <v>1379657</v>
      </c>
      <c r="D51" s="239">
        <f>'Group Qrtly'!H31</f>
        <v>1444300</v>
      </c>
      <c r="E51" s="26"/>
      <c r="F51" s="26"/>
      <c r="G51" s="239">
        <f>'Barclays UK Qrtly'!C20</f>
        <v>309078</v>
      </c>
      <c r="H51" s="239">
        <f>'Barclays UK Qrtly'!H20</f>
        <v>267500</v>
      </c>
      <c r="I51" s="28"/>
      <c r="J51" s="28">
        <f>'Barclays International Qrtly'!C75</f>
        <v>991453.00000000035</v>
      </c>
      <c r="K51" s="28">
        <f>'Barclays International Qrtly'!H75</f>
        <v>1082500</v>
      </c>
      <c r="L51" s="28"/>
      <c r="M51" s="28">
        <f>'Barclays International Qrtly'!C106</f>
        <v>61402.999999999869</v>
      </c>
      <c r="N51" s="28">
        <f>'Barclays International Qrtly'!H106</f>
        <v>70700</v>
      </c>
      <c r="O51" s="28"/>
      <c r="P51" s="239">
        <f>'Barclays International Qrtly'!C26</f>
        <v>1052855.9999999988</v>
      </c>
      <c r="Q51" s="239">
        <f>'Barclays International Qrtly'!H26</f>
        <v>1153200</v>
      </c>
      <c r="R51" s="28"/>
      <c r="S51" s="28">
        <f>'Head Office Qrtly'!C19</f>
        <v>17722.999999999887</v>
      </c>
      <c r="T51" s="28">
        <f>'Head Office Qrtly'!H19</f>
        <v>23600</v>
      </c>
      <c r="V51" s="43"/>
      <c r="W51" s="154">
        <f t="shared" ref="W51:W52" si="17">ROUND(G51,-2)+ROUND(S51,-2)+ROUND(P51,-2)-ROUND(C51,-2)</f>
        <v>0</v>
      </c>
      <c r="X51" s="43"/>
      <c r="Y51" s="154">
        <f t="shared" ref="Y51:Y52" si="18">ROUND(H51,-2)+ROUND(T51,-2)+ROUND(Q51,-2)-ROUND(D51,-2)</f>
        <v>0</v>
      </c>
      <c r="Z51" s="43"/>
      <c r="AA51" s="43"/>
      <c r="AC51" s="29">
        <f t="shared" ref="AC51:AC52" si="19">P51-J51-M51</f>
        <v>-1.3824319466948509E-9</v>
      </c>
      <c r="AD51" s="43"/>
      <c r="AE51" s="195">
        <f>Q51-K51-N51</f>
        <v>0</v>
      </c>
      <c r="AF51" s="43"/>
      <c r="AG51" s="43"/>
    </row>
    <row r="52" spans="2:33">
      <c r="B52" s="235" t="s">
        <v>12</v>
      </c>
      <c r="C52" s="239">
        <f>'Group Qrtly'!C36</f>
        <v>313356</v>
      </c>
      <c r="D52" s="239">
        <f>'Group Qrtly'!H36</f>
        <v>325600</v>
      </c>
      <c r="E52" s="26"/>
      <c r="F52" s="26"/>
      <c r="G52" s="239">
        <f>'Barclays UK Qrtly'!C23</f>
        <v>72671</v>
      </c>
      <c r="H52" s="239">
        <f>'Barclays UK Qrtly'!H23</f>
        <v>77700</v>
      </c>
      <c r="I52" s="28"/>
      <c r="J52" s="28">
        <f>'Barclays International Qrtly'!C78</f>
        <v>201254</v>
      </c>
      <c r="K52" s="28">
        <f>'Barclays International Qrtly'!H78</f>
        <v>201700</v>
      </c>
      <c r="L52" s="28"/>
      <c r="M52" s="28">
        <f>'Barclays International Qrtly'!C108</f>
        <v>28750.000000000018</v>
      </c>
      <c r="N52" s="28">
        <f>'Barclays International Qrtly'!H108</f>
        <v>36200</v>
      </c>
      <c r="O52" s="28"/>
      <c r="P52" s="239">
        <f>'Barclays International Qrtly'!C30</f>
        <v>230004</v>
      </c>
      <c r="Q52" s="239">
        <f>'Barclays International Qrtly'!H30</f>
        <v>237900</v>
      </c>
      <c r="R52" s="28"/>
      <c r="S52" s="28">
        <f>'Head Office Qrtly'!C20</f>
        <v>10680.999999999976</v>
      </c>
      <c r="T52" s="28">
        <f>'Head Office Qrtly'!H20</f>
        <v>10000</v>
      </c>
      <c r="V52" s="43"/>
      <c r="W52" s="154">
        <f t="shared" si="17"/>
        <v>0</v>
      </c>
      <c r="X52" s="43"/>
      <c r="Y52" s="154">
        <f t="shared" si="18"/>
        <v>0</v>
      </c>
      <c r="Z52" s="43"/>
      <c r="AA52" s="43"/>
      <c r="AC52" s="29">
        <f t="shared" si="19"/>
        <v>0</v>
      </c>
      <c r="AD52" s="43"/>
      <c r="AE52" s="29">
        <f t="shared" ref="AE52" si="20">Q52-K52-N52</f>
        <v>0</v>
      </c>
      <c r="AF52" s="43"/>
      <c r="AG52" s="43"/>
    </row>
    <row r="53" spans="2:33">
      <c r="B53" s="235" t="s">
        <v>95</v>
      </c>
      <c r="C53" s="239">
        <f>'Group Qrtly'!C38</f>
        <v>1174900</v>
      </c>
      <c r="D53" s="239"/>
      <c r="E53" s="26"/>
      <c r="F53" s="26"/>
      <c r="G53" s="239"/>
      <c r="H53" s="244"/>
      <c r="I53" s="28"/>
      <c r="J53" s="28"/>
      <c r="K53" s="28"/>
      <c r="L53" s="28"/>
      <c r="M53" s="28"/>
      <c r="N53" s="28"/>
      <c r="O53" s="28"/>
      <c r="P53" s="239"/>
      <c r="Q53" s="244"/>
      <c r="R53" s="28"/>
      <c r="S53" s="28"/>
      <c r="T53" s="28"/>
      <c r="V53" s="43"/>
      <c r="W53" s="43"/>
      <c r="X53" s="43"/>
      <c r="Y53" s="43"/>
      <c r="Z53" s="43"/>
      <c r="AA53" s="43"/>
      <c r="AC53" s="43"/>
      <c r="AD53" s="43"/>
      <c r="AE53" s="43"/>
      <c r="AF53" s="43"/>
      <c r="AG53" s="43"/>
    </row>
    <row r="54" spans="2:33">
      <c r="G54" s="239"/>
      <c r="V54" s="43"/>
      <c r="W54" s="43"/>
      <c r="X54" s="43"/>
      <c r="Y54" s="43"/>
      <c r="Z54" s="43"/>
      <c r="AA54" s="43"/>
      <c r="AC54" s="43"/>
      <c r="AD54" s="43"/>
      <c r="AE54" s="43"/>
      <c r="AF54" s="43"/>
      <c r="AG54" s="43"/>
    </row>
    <row r="59" spans="2:33">
      <c r="B59" s="246" t="s">
        <v>97</v>
      </c>
    </row>
    <row r="61" spans="2:33">
      <c r="B61" s="38" t="e">
        <f>CQtr&amp;" YTD"</f>
        <v>#REF!</v>
      </c>
      <c r="C61" s="1774" t="s">
        <v>18</v>
      </c>
      <c r="D61" s="1774"/>
      <c r="E61" s="36"/>
      <c r="F61" s="36"/>
      <c r="G61" s="1774" t="s">
        <v>141</v>
      </c>
      <c r="H61" s="1774"/>
      <c r="I61" s="236"/>
      <c r="J61" s="1775" t="s">
        <v>68</v>
      </c>
      <c r="K61" s="1775"/>
      <c r="L61" s="236"/>
      <c r="M61" s="1775" t="s">
        <v>69</v>
      </c>
      <c r="N61" s="1775"/>
      <c r="O61" s="236"/>
      <c r="P61" s="1775" t="s">
        <v>30</v>
      </c>
      <c r="Q61" s="1775"/>
      <c r="R61" s="237"/>
      <c r="S61" s="1776" t="s">
        <v>19</v>
      </c>
      <c r="T61" s="1776"/>
    </row>
    <row r="62" spans="2:33">
      <c r="B62" s="38"/>
      <c r="C62" s="237" t="e">
        <f>CQtr&amp;" YTD"</f>
        <v>#REF!</v>
      </c>
      <c r="D62" s="237" t="e">
        <f>PPPPQtr&amp;" YTD"</f>
        <v>#REF!</v>
      </c>
      <c r="E62" s="36"/>
      <c r="F62" s="36"/>
      <c r="G62" s="237" t="e">
        <f>CQtr&amp;" YTD"</f>
        <v>#REF!</v>
      </c>
      <c r="H62" s="237" t="e">
        <f>PPPPQtr&amp;" YTD"</f>
        <v>#REF!</v>
      </c>
      <c r="I62" s="36"/>
      <c r="J62" s="237" t="e">
        <f>CQtr&amp;" YTD"</f>
        <v>#REF!</v>
      </c>
      <c r="K62" s="237" t="e">
        <f>PPPPQtr&amp;" YTD"</f>
        <v>#REF!</v>
      </c>
      <c r="L62" s="36"/>
      <c r="M62" s="237" t="e">
        <f>CQtr&amp;" YTD"</f>
        <v>#REF!</v>
      </c>
      <c r="N62" s="237" t="e">
        <f>PPPPQtr&amp;" YTD"</f>
        <v>#REF!</v>
      </c>
      <c r="O62" s="36"/>
      <c r="P62" s="237" t="e">
        <f>CQtr&amp;" YTD"</f>
        <v>#REF!</v>
      </c>
      <c r="Q62" s="237" t="e">
        <f>PPPPQtr&amp;" YTD"</f>
        <v>#REF!</v>
      </c>
      <c r="R62" s="36"/>
      <c r="S62" s="237" t="e">
        <f>CQtr&amp;" YTD"</f>
        <v>#REF!</v>
      </c>
      <c r="T62" s="237" t="e">
        <f>PPPPQtr&amp;" YTD"</f>
        <v>#REF!</v>
      </c>
    </row>
    <row r="63" spans="2:33">
      <c r="B63" s="38"/>
      <c r="C63" s="237"/>
      <c r="D63" s="237"/>
      <c r="E63" s="36"/>
      <c r="F63" s="36"/>
      <c r="G63" s="237"/>
      <c r="H63" s="237"/>
      <c r="I63" s="36"/>
      <c r="J63" s="237"/>
      <c r="K63" s="237"/>
      <c r="L63" s="36"/>
      <c r="M63" s="237"/>
      <c r="N63" s="237"/>
      <c r="O63" s="36"/>
      <c r="P63" s="237"/>
      <c r="Q63" s="237"/>
      <c r="R63" s="36"/>
      <c r="S63" s="237"/>
      <c r="T63" s="237"/>
    </row>
    <row r="64" spans="2:33">
      <c r="B64" s="235" t="s">
        <v>89</v>
      </c>
      <c r="C64" s="29">
        <f t="shared" ref="C64:D67" si="21">ROUND(C3,0)-ROUND(C33,0)</f>
        <v>-15483</v>
      </c>
      <c r="D64" s="29">
        <f t="shared" si="21"/>
        <v>-16380</v>
      </c>
      <c r="E64" s="37"/>
      <c r="F64" s="37"/>
      <c r="G64" s="29">
        <f t="shared" ref="G64:H67" si="22">ROUND(G3,0)-ROUND(G33,0)</f>
        <v>1134</v>
      </c>
      <c r="H64" s="29">
        <f t="shared" si="22"/>
        <v>103</v>
      </c>
      <c r="I64" s="62"/>
      <c r="J64" s="29">
        <f t="shared" ref="J64:K64" si="23">ROUND(J3,0)-ROUND(J33,0)</f>
        <v>-2222</v>
      </c>
      <c r="K64" s="29">
        <f t="shared" si="23"/>
        <v>-1578</v>
      </c>
      <c r="L64" s="62"/>
      <c r="M64" s="29">
        <f t="shared" ref="M64:N64" si="24">ROUND(M3,0)-ROUND(M33,0)</f>
        <v>1221</v>
      </c>
      <c r="N64" s="29">
        <f t="shared" si="24"/>
        <v>-145</v>
      </c>
      <c r="O64" s="62"/>
      <c r="P64" s="29">
        <f t="shared" ref="P64:Q67" si="25">ROUND(P3,0)-ROUND(P33,0)</f>
        <v>-1001</v>
      </c>
      <c r="Q64" s="29">
        <f t="shared" si="25"/>
        <v>-1723</v>
      </c>
      <c r="R64" s="62"/>
      <c r="S64" s="29">
        <f t="shared" ref="S64:T67" si="26">ROUND(S3,0)-ROUND(S33,0)</f>
        <v>116</v>
      </c>
      <c r="T64" s="29">
        <f t="shared" si="26"/>
        <v>93</v>
      </c>
    </row>
    <row r="65" spans="2:20">
      <c r="B65" s="235" t="s">
        <v>16</v>
      </c>
      <c r="C65" s="29">
        <f t="shared" si="21"/>
        <v>2723</v>
      </c>
      <c r="D65" s="29">
        <f t="shared" si="21"/>
        <v>1464</v>
      </c>
      <c r="E65" s="37"/>
      <c r="F65" s="37"/>
      <c r="G65" s="29">
        <f t="shared" si="22"/>
        <v>351</v>
      </c>
      <c r="H65" s="29">
        <f t="shared" si="22"/>
        <v>176</v>
      </c>
      <c r="I65" s="62"/>
      <c r="J65" s="29">
        <f t="shared" ref="J65:K65" si="27">ROUND(J4,0)-ROUND(J34,0)</f>
        <v>635</v>
      </c>
      <c r="K65" s="29">
        <f t="shared" si="27"/>
        <v>979</v>
      </c>
      <c r="L65" s="62"/>
      <c r="M65" s="29">
        <f t="shared" ref="M65:N65" si="28">ROUND(M4,0)-ROUND(M34,0)</f>
        <v>-159</v>
      </c>
      <c r="N65" s="29">
        <f t="shared" si="28"/>
        <v>900</v>
      </c>
      <c r="O65" s="62"/>
      <c r="P65" s="29">
        <f t="shared" si="25"/>
        <v>476</v>
      </c>
      <c r="Q65" s="29">
        <f t="shared" si="25"/>
        <v>1879</v>
      </c>
      <c r="R65" s="62"/>
      <c r="S65" s="29" t="e">
        <f t="shared" si="26"/>
        <v>#VALUE!</v>
      </c>
      <c r="T65" s="29">
        <f t="shared" si="26"/>
        <v>56</v>
      </c>
    </row>
    <row r="66" spans="2:20">
      <c r="B66" s="235" t="s">
        <v>17</v>
      </c>
      <c r="C66" s="29">
        <f t="shared" si="21"/>
        <v>-12760</v>
      </c>
      <c r="D66" s="29">
        <f t="shared" si="21"/>
        <v>-14916</v>
      </c>
      <c r="E66" s="37"/>
      <c r="F66" s="37"/>
      <c r="G66" s="29">
        <f t="shared" si="22"/>
        <v>1485</v>
      </c>
      <c r="H66" s="29">
        <f t="shared" si="22"/>
        <v>279</v>
      </c>
      <c r="I66" s="62"/>
      <c r="J66" s="29">
        <f t="shared" ref="J66:K66" si="29">ROUND(J5,0)-ROUND(J35,0)</f>
        <v>-1587</v>
      </c>
      <c r="K66" s="29">
        <f t="shared" si="29"/>
        <v>-599</v>
      </c>
      <c r="L66" s="62"/>
      <c r="M66" s="29">
        <f>ROUND(M5,0)-ROUND(M35,0)</f>
        <v>1062</v>
      </c>
      <c r="N66" s="29">
        <f t="shared" ref="N66" si="30">ROUND(N5,0)-ROUND(N35,0)</f>
        <v>755</v>
      </c>
      <c r="O66" s="62"/>
      <c r="P66" s="29">
        <f t="shared" si="25"/>
        <v>-525</v>
      </c>
      <c r="Q66" s="29">
        <f t="shared" si="25"/>
        <v>156</v>
      </c>
      <c r="R66" s="62"/>
      <c r="S66" s="29">
        <f t="shared" si="26"/>
        <v>155</v>
      </c>
      <c r="T66" s="29">
        <f t="shared" si="26"/>
        <v>149</v>
      </c>
    </row>
    <row r="67" spans="2:20">
      <c r="B67" s="183" t="s">
        <v>96</v>
      </c>
      <c r="C67" s="29">
        <f t="shared" si="21"/>
        <v>10181</v>
      </c>
      <c r="D67" s="29">
        <f t="shared" si="21"/>
        <v>10102</v>
      </c>
      <c r="E67" s="37"/>
      <c r="F67" s="37"/>
      <c r="G67" s="29">
        <f t="shared" si="22"/>
        <v>287</v>
      </c>
      <c r="H67" s="29">
        <f t="shared" si="22"/>
        <v>-55</v>
      </c>
      <c r="I67" s="62"/>
      <c r="J67" s="29">
        <f>ROUND(J6,0)-ROUND(J36,0)-J37+J7</f>
        <v>73</v>
      </c>
      <c r="K67" s="29">
        <f>ROUND(K6,0)-ROUND(K36,0)-K37+K7</f>
        <v>-172</v>
      </c>
      <c r="L67" s="62"/>
      <c r="M67" s="29">
        <f>ROUND(M6,0)-ROUND(M36,0)-ROUND(M37,0)+ROUND(M7,0)</f>
        <v>-186</v>
      </c>
      <c r="N67" s="29">
        <f t="shared" ref="N67" si="31">ROUND(N6,0)-ROUND(N36,0)-N37+N7</f>
        <v>-12</v>
      </c>
      <c r="O67" s="62"/>
      <c r="P67" s="29">
        <f t="shared" si="25"/>
        <v>-179</v>
      </c>
      <c r="Q67" s="29">
        <f t="shared" si="25"/>
        <v>-148</v>
      </c>
      <c r="R67" s="62"/>
      <c r="S67" s="29">
        <f t="shared" si="26"/>
        <v>259</v>
      </c>
      <c r="T67" s="29">
        <f t="shared" si="26"/>
        <v>-69</v>
      </c>
    </row>
    <row r="68" spans="2:20">
      <c r="B68" s="235" t="s">
        <v>4</v>
      </c>
      <c r="C68" s="29">
        <f t="shared" ref="C68:D72" si="32">ROUND(C8,0)-ROUND(C38,0)</f>
        <v>143</v>
      </c>
      <c r="D68" s="29">
        <f t="shared" si="32"/>
        <v>1788</v>
      </c>
      <c r="E68" s="37"/>
      <c r="F68" s="37"/>
      <c r="G68" s="29">
        <f t="shared" ref="G68:H72" si="33">ROUND(G8,0)-ROUND(G38,0)</f>
        <v>-1552</v>
      </c>
      <c r="H68" s="29">
        <f t="shared" si="33"/>
        <v>1101</v>
      </c>
      <c r="I68" s="62"/>
      <c r="J68" s="29">
        <f t="shared" ref="J68:K68" si="34">ROUND(J8,0)-ROUND(J38,0)</f>
        <v>-104</v>
      </c>
      <c r="K68" s="29">
        <f t="shared" si="34"/>
        <v>22</v>
      </c>
      <c r="L68" s="62"/>
      <c r="M68" s="29">
        <f t="shared" ref="M68:N68" si="35">ROUND(M8,0)-ROUND(M38,0)</f>
        <v>57</v>
      </c>
      <c r="N68" s="29">
        <f t="shared" si="35"/>
        <v>-52</v>
      </c>
      <c r="O68" s="62"/>
      <c r="P68" s="29">
        <f t="shared" ref="P68:Q72" si="36">ROUND(P8,0)-ROUND(P38,0)</f>
        <v>-47</v>
      </c>
      <c r="Q68" s="29">
        <f t="shared" si="36"/>
        <v>-30</v>
      </c>
      <c r="R68" s="62"/>
      <c r="S68" s="29">
        <f t="shared" ref="S68:T72" si="37">ROUND(S8,0)-ROUND(S38,0)</f>
        <v>-74</v>
      </c>
      <c r="T68" s="29">
        <f t="shared" si="37"/>
        <v>-1480</v>
      </c>
    </row>
    <row r="69" spans="2:20">
      <c r="B69" s="235" t="s">
        <v>5</v>
      </c>
      <c r="C69" s="29">
        <f t="shared" si="32"/>
        <v>10623</v>
      </c>
      <c r="D69" s="29">
        <f t="shared" si="32"/>
        <v>12116</v>
      </c>
      <c r="E69" s="37"/>
      <c r="F69" s="37"/>
      <c r="G69" s="29">
        <f t="shared" si="33"/>
        <v>-1256</v>
      </c>
      <c r="H69" s="29">
        <f t="shared" si="33"/>
        <v>1041</v>
      </c>
      <c r="I69" s="62"/>
      <c r="J69" s="29">
        <f t="shared" ref="J69:K69" si="38">ROUND(J9,0)-ROUND(J39,0)</f>
        <v>-31</v>
      </c>
      <c r="K69" s="29">
        <f t="shared" si="38"/>
        <v>-150</v>
      </c>
      <c r="L69" s="62"/>
      <c r="M69" s="29">
        <f t="shared" ref="M69:N69" si="39">ROUND(M9,0)-ROUND(M39,0)</f>
        <v>-129</v>
      </c>
      <c r="N69" s="29">
        <f t="shared" si="39"/>
        <v>-64</v>
      </c>
      <c r="O69" s="62"/>
      <c r="P69" s="29">
        <f t="shared" si="36"/>
        <v>-160</v>
      </c>
      <c r="Q69" s="29">
        <f t="shared" si="36"/>
        <v>-214</v>
      </c>
      <c r="R69" s="62"/>
      <c r="S69" s="29">
        <f t="shared" si="37"/>
        <v>183</v>
      </c>
      <c r="T69" s="29">
        <f t="shared" si="37"/>
        <v>-1691</v>
      </c>
    </row>
    <row r="70" spans="2:20">
      <c r="B70" s="235" t="s">
        <v>94</v>
      </c>
      <c r="C70" s="29">
        <f t="shared" si="32"/>
        <v>-15</v>
      </c>
      <c r="D70" s="29">
        <f t="shared" si="32"/>
        <v>-74</v>
      </c>
      <c r="E70" s="37"/>
      <c r="F70" s="37"/>
      <c r="G70" s="29" t="e">
        <f t="shared" si="33"/>
        <v>#VALUE!</v>
      </c>
      <c r="H70" s="29">
        <f t="shared" si="33"/>
        <v>4</v>
      </c>
      <c r="I70" s="62"/>
      <c r="J70" s="29">
        <f t="shared" ref="J70:K70" si="40">ROUND(J10,0)-ROUND(J40,0)</f>
        <v>21</v>
      </c>
      <c r="K70" s="29">
        <f t="shared" si="40"/>
        <v>11</v>
      </c>
      <c r="L70" s="62"/>
      <c r="M70" s="29">
        <f t="shared" ref="M70:N70" si="41">ROUND(M10,0)-ROUND(M40,0)</f>
        <v>17</v>
      </c>
      <c r="N70" s="29">
        <f t="shared" si="41"/>
        <v>0</v>
      </c>
      <c r="O70" s="62"/>
      <c r="P70" s="29">
        <f t="shared" si="36"/>
        <v>38</v>
      </c>
      <c r="Q70" s="29">
        <f t="shared" si="36"/>
        <v>11</v>
      </c>
      <c r="R70" s="62"/>
      <c r="S70" s="29">
        <f t="shared" si="37"/>
        <v>-96</v>
      </c>
      <c r="T70" s="29">
        <f t="shared" si="37"/>
        <v>-28</v>
      </c>
    </row>
    <row r="71" spans="2:20">
      <c r="B71" s="235" t="s">
        <v>8</v>
      </c>
      <c r="C71" s="29">
        <f t="shared" si="32"/>
        <v>-2152</v>
      </c>
      <c r="D71" s="29">
        <f t="shared" si="32"/>
        <v>-2874</v>
      </c>
      <c r="E71" s="37"/>
      <c r="G71" s="29">
        <f t="shared" si="33"/>
        <v>211</v>
      </c>
      <c r="H71" s="29">
        <f t="shared" si="33"/>
        <v>1324</v>
      </c>
      <c r="I71" s="234"/>
      <c r="J71" s="29">
        <f t="shared" ref="J71:K71" si="42">ROUND(J11,0)-ROUND(J41,0)</f>
        <v>-1597</v>
      </c>
      <c r="K71" s="29">
        <f t="shared" si="42"/>
        <v>-738</v>
      </c>
      <c r="L71" s="480"/>
      <c r="M71" s="29">
        <f t="shared" ref="M71:N71" si="43">ROUND(M11,0)-ROUND(M41,0)</f>
        <v>950</v>
      </c>
      <c r="N71" s="29">
        <f t="shared" si="43"/>
        <v>691</v>
      </c>
      <c r="O71" s="480"/>
      <c r="P71" s="29">
        <f t="shared" si="36"/>
        <v>-647</v>
      </c>
      <c r="Q71" s="29">
        <f t="shared" si="36"/>
        <v>-47</v>
      </c>
      <c r="R71" s="234"/>
      <c r="S71" s="29">
        <f t="shared" si="37"/>
        <v>242</v>
      </c>
      <c r="T71" s="29">
        <f t="shared" si="37"/>
        <v>-1570</v>
      </c>
    </row>
    <row r="72" spans="2:20">
      <c r="B72" s="235" t="s">
        <v>88</v>
      </c>
      <c r="C72" s="29">
        <f t="shared" si="32"/>
        <v>-921</v>
      </c>
      <c r="D72" s="29">
        <f t="shared" si="32"/>
        <v>-1423</v>
      </c>
      <c r="E72" s="37"/>
      <c r="G72" s="29">
        <f t="shared" si="33"/>
        <v>-167</v>
      </c>
      <c r="H72" s="29">
        <f t="shared" si="33"/>
        <v>1164</v>
      </c>
      <c r="I72" s="234"/>
      <c r="J72" s="29">
        <f t="shared" ref="J72:K72" si="44">ROUND(J12,0)-ROUND(J42,0)</f>
        <v>-1017</v>
      </c>
      <c r="K72" s="29">
        <f t="shared" si="44"/>
        <v>-437</v>
      </c>
      <c r="L72" s="480"/>
      <c r="M72" s="29">
        <f t="shared" ref="M72:N72" si="45">ROUND(M12,0)-ROUND(M42,0)</f>
        <v>711</v>
      </c>
      <c r="N72" s="29">
        <f t="shared" si="45"/>
        <v>479</v>
      </c>
      <c r="O72" s="480"/>
      <c r="P72" s="29">
        <f t="shared" si="36"/>
        <v>-306</v>
      </c>
      <c r="Q72" s="29">
        <f t="shared" si="36"/>
        <v>42</v>
      </c>
      <c r="R72" s="234"/>
      <c r="S72" s="29">
        <f t="shared" si="37"/>
        <v>309</v>
      </c>
      <c r="T72" s="29">
        <f t="shared" si="37"/>
        <v>-1637</v>
      </c>
    </row>
    <row r="73" spans="2:20">
      <c r="B73" s="235"/>
      <c r="C73" s="238"/>
      <c r="D73" s="238"/>
      <c r="E73" s="37"/>
      <c r="G73" s="243"/>
      <c r="H73" s="243"/>
      <c r="I73" s="234"/>
      <c r="J73" s="242"/>
      <c r="K73" s="242"/>
      <c r="L73" s="480"/>
      <c r="M73" s="242"/>
      <c r="N73" s="242"/>
      <c r="O73" s="480"/>
      <c r="P73" s="242"/>
      <c r="Q73" s="242"/>
      <c r="R73" s="234"/>
      <c r="S73" s="234"/>
      <c r="T73" s="234"/>
    </row>
    <row r="74" spans="2:20">
      <c r="B74" s="235" t="s">
        <v>11</v>
      </c>
      <c r="C74" s="240"/>
      <c r="D74" s="240"/>
      <c r="E74" s="232"/>
      <c r="F74" s="232"/>
      <c r="G74" s="240"/>
      <c r="H74" s="240"/>
      <c r="I74" s="233"/>
      <c r="J74" s="240"/>
      <c r="K74" s="240"/>
      <c r="L74" s="285"/>
      <c r="M74" s="240"/>
      <c r="N74" s="240"/>
      <c r="O74" s="285"/>
      <c r="P74" s="240"/>
      <c r="Q74" s="240"/>
      <c r="R74" s="233"/>
      <c r="S74" s="233"/>
      <c r="T74" s="232"/>
    </row>
    <row r="75" spans="2:20">
      <c r="B75" s="235"/>
      <c r="C75" s="238"/>
      <c r="D75" s="238"/>
      <c r="E75" s="37"/>
      <c r="G75" s="243"/>
      <c r="H75" s="243"/>
      <c r="I75" s="234"/>
      <c r="J75" s="242"/>
      <c r="K75" s="243"/>
      <c r="L75" s="480"/>
      <c r="M75" s="242"/>
      <c r="N75" s="243"/>
      <c r="O75" s="480"/>
      <c r="P75" s="242"/>
      <c r="Q75" s="243"/>
      <c r="R75" s="234"/>
      <c r="S75" s="234"/>
      <c r="T75" s="234"/>
    </row>
    <row r="76" spans="2:20">
      <c r="B76" s="235" t="s">
        <v>45</v>
      </c>
      <c r="C76" s="29" t="e">
        <f t="shared" ref="C76:D78" si="46">ROUND(C17,0)-ROUND(C47,0)</f>
        <v>#REF!</v>
      </c>
      <c r="D76" s="29" t="e">
        <f t="shared" si="46"/>
        <v>#REF!</v>
      </c>
      <c r="E76" s="26"/>
      <c r="F76" s="26"/>
      <c r="G76" s="29" t="e">
        <f t="shared" ref="G76:H78" si="47">ROUND(G17,0)-ROUND(G47,0)</f>
        <v>#REF!</v>
      </c>
      <c r="H76" s="29" t="e">
        <f t="shared" si="47"/>
        <v>#REF!</v>
      </c>
      <c r="I76" s="28"/>
      <c r="J76" s="29" t="e">
        <f t="shared" ref="J76:K76" si="48">ROUND(J17,0)-ROUND(J47,0)</f>
        <v>#REF!</v>
      </c>
      <c r="K76" s="29" t="e">
        <f t="shared" si="48"/>
        <v>#REF!</v>
      </c>
      <c r="L76" s="28"/>
      <c r="M76" s="29" t="e">
        <f t="shared" ref="M76:N76" si="49">ROUND(M17,0)-ROUND(M47,0)</f>
        <v>#REF!</v>
      </c>
      <c r="N76" s="29" t="e">
        <f t="shared" si="49"/>
        <v>#REF!</v>
      </c>
      <c r="O76" s="28"/>
      <c r="P76" s="29" t="e">
        <f t="shared" ref="P76:Q78" si="50">ROUND(P17,0)-ROUND(P47,0)</f>
        <v>#REF!</v>
      </c>
      <c r="Q76" s="29" t="e">
        <f t="shared" si="50"/>
        <v>#REF!</v>
      </c>
      <c r="R76" s="28"/>
      <c r="S76" s="29" t="e">
        <f t="shared" ref="S76:T78" si="51">ROUND(S17,0)-ROUND(S47,0)</f>
        <v>#REF!</v>
      </c>
      <c r="T76" s="29" t="e">
        <f t="shared" si="51"/>
        <v>#REF!</v>
      </c>
    </row>
    <row r="77" spans="2:20">
      <c r="B77" s="235" t="s">
        <v>38</v>
      </c>
      <c r="C77" s="29" t="e">
        <f>ROUND(C18,0)-ROUND(C48,0)</f>
        <v>#REF!</v>
      </c>
      <c r="D77" s="29" t="e">
        <f>ROUND(D18,0)-ROUND(D48,0)</f>
        <v>#REF!</v>
      </c>
      <c r="E77" s="26"/>
      <c r="F77" s="26"/>
      <c r="G77" s="29" t="e">
        <f>ROUND(G18,0)-ROUND(G48,0)</f>
        <v>#REF!</v>
      </c>
      <c r="H77" s="29" t="e">
        <f>ROUND(H18,0)-ROUND(H48,0)</f>
        <v>#REF!</v>
      </c>
      <c r="I77" s="28"/>
      <c r="J77" s="29" t="e">
        <f>ROUND(J18,0)-ROUND(J48,0)</f>
        <v>#REF!</v>
      </c>
      <c r="K77" s="29" t="e">
        <f>ROUND(K18,0)-ROUND(K48,0)</f>
        <v>#REF!</v>
      </c>
      <c r="L77" s="28"/>
      <c r="M77" s="29" t="e">
        <f t="shared" ref="M77:N77" si="52">ROUND(M18,0)-ROUND(M48,0)</f>
        <v>#REF!</v>
      </c>
      <c r="N77" s="29" t="e">
        <f t="shared" si="52"/>
        <v>#REF!</v>
      </c>
      <c r="O77" s="28"/>
      <c r="P77" s="29" t="e">
        <f t="shared" ref="P77:Q77" si="53">ROUND(P18,0)-ROUND(P48,0)</f>
        <v>#REF!</v>
      </c>
      <c r="Q77" s="29" t="e">
        <f t="shared" si="53"/>
        <v>#REF!</v>
      </c>
      <c r="R77" s="28"/>
      <c r="S77" s="29" t="e">
        <f t="shared" ref="S77:T77" si="54">ROUND(S18,0)-ROUND(S48,0)</f>
        <v>#REF!</v>
      </c>
      <c r="T77" s="29" t="e">
        <f t="shared" si="54"/>
        <v>#REF!</v>
      </c>
    </row>
    <row r="78" spans="2:20">
      <c r="B78" s="235" t="s">
        <v>39</v>
      </c>
      <c r="C78" s="29" t="e">
        <f t="shared" si="46"/>
        <v>#REF!</v>
      </c>
      <c r="D78" s="29" t="e">
        <f t="shared" si="46"/>
        <v>#REF!</v>
      </c>
      <c r="E78" s="26"/>
      <c r="F78" s="26"/>
      <c r="G78" s="29" t="e">
        <f t="shared" si="47"/>
        <v>#REF!</v>
      </c>
      <c r="H78" s="29" t="e">
        <f t="shared" si="47"/>
        <v>#REF!</v>
      </c>
      <c r="I78" s="28"/>
      <c r="J78" s="29" t="e">
        <f t="shared" ref="J78:K78" si="55">ROUND(J19,0)-ROUND(J49,0)</f>
        <v>#REF!</v>
      </c>
      <c r="K78" s="29" t="e">
        <f t="shared" si="55"/>
        <v>#REF!</v>
      </c>
      <c r="L78" s="28"/>
      <c r="M78" s="29" t="e">
        <f t="shared" ref="M78:N78" si="56">ROUND(M19,0)-ROUND(M49,0)</f>
        <v>#REF!</v>
      </c>
      <c r="N78" s="29" t="e">
        <f t="shared" si="56"/>
        <v>#REF!</v>
      </c>
      <c r="O78" s="28"/>
      <c r="P78" s="29" t="e">
        <f t="shared" si="50"/>
        <v>#REF!</v>
      </c>
      <c r="Q78" s="29" t="e">
        <f t="shared" si="50"/>
        <v>#REF!</v>
      </c>
      <c r="R78" s="28"/>
      <c r="S78" s="29">
        <f t="shared" si="51"/>
        <v>111</v>
      </c>
      <c r="T78" s="29">
        <f t="shared" si="51"/>
        <v>1558</v>
      </c>
    </row>
    <row r="79" spans="2:20">
      <c r="B79" s="235"/>
      <c r="C79" s="238"/>
      <c r="D79" s="238"/>
      <c r="E79" s="37"/>
      <c r="G79" s="243"/>
      <c r="H79" s="243"/>
      <c r="I79" s="234"/>
      <c r="J79" s="242"/>
      <c r="K79" s="243"/>
      <c r="L79" s="480"/>
      <c r="M79" s="242"/>
      <c r="N79" s="243"/>
      <c r="O79" s="480"/>
      <c r="P79" s="242"/>
      <c r="Q79" s="243"/>
      <c r="R79" s="234"/>
      <c r="S79" s="234"/>
      <c r="T79" s="234"/>
    </row>
    <row r="80" spans="2:20">
      <c r="B80" s="235" t="s">
        <v>10</v>
      </c>
      <c r="C80" s="29">
        <f>ROUND(C21,-2)-ROUND(C51,-2)</f>
        <v>0</v>
      </c>
      <c r="D80" s="29">
        <f>ROUND(D21,-2)-ROUND(D51,-2)</f>
        <v>0</v>
      </c>
      <c r="E80" s="26"/>
      <c r="F80" s="26"/>
      <c r="G80" s="29">
        <f>ROUND(G21,-2)-ROUND(G51,-2)</f>
        <v>-51300</v>
      </c>
      <c r="H80" s="29">
        <f>ROUND(H21,-2)-ROUND(H51,-2)</f>
        <v>-17800</v>
      </c>
      <c r="I80" s="28"/>
      <c r="J80" s="29">
        <f>ROUND(J21,-2)-ROUND(J51,-2)</f>
        <v>-195900</v>
      </c>
      <c r="K80" s="29">
        <f>ROUND(K21,-2)-ROUND(K51,-2)</f>
        <v>-292000</v>
      </c>
      <c r="L80" s="28"/>
      <c r="M80" s="29">
        <f>ROUND(M21,-2)-ROUND(M51,-2)</f>
        <v>4400</v>
      </c>
      <c r="N80" s="29">
        <f>ROUND(N21,-2)-ROUND(N51,-2)</f>
        <v>900</v>
      </c>
      <c r="O80" s="28"/>
      <c r="P80" s="29">
        <f>ROUND(P21,-2)-ROUND(P51,-2)</f>
        <v>-191500</v>
      </c>
      <c r="Q80" s="29">
        <f>ROUND(Q21,-2)-ROUND(Q51,-2)</f>
        <v>-291100</v>
      </c>
      <c r="R80" s="28"/>
      <c r="S80" s="29">
        <f>ROUND(S21,-2)-ROUND(S51,-2)</f>
        <v>3300</v>
      </c>
      <c r="T80" s="29">
        <f>ROUND(T21,-2)-ROUND(T51,-2)</f>
        <v>-2100</v>
      </c>
    </row>
    <row r="81" spans="2:20">
      <c r="B81" s="235" t="s">
        <v>12</v>
      </c>
      <c r="C81" s="29">
        <f>ROUND(C22,-2)-ROUND(C52,-2)</f>
        <v>0</v>
      </c>
      <c r="D81" s="29">
        <f>ROUND(D22,-2)-ROUND(D52,-2)</f>
        <v>-19400</v>
      </c>
      <c r="E81" s="26"/>
      <c r="F81" s="26"/>
      <c r="G81" s="29">
        <f>ROUND(G22,-2)-ROUND(G52,-2)</f>
        <v>2200</v>
      </c>
      <c r="H81" s="29">
        <f>ROUND(H22,-2)-ROUND(H52,-2)</f>
        <v>-2500</v>
      </c>
      <c r="I81" s="28"/>
      <c r="J81" s="29">
        <f>ROUND(J22,-2)-ROUND(J52,-2)</f>
        <v>-29800</v>
      </c>
      <c r="K81" s="29">
        <f>ROUND(K22,-2)-ROUND(K52,-2)</f>
        <v>-30800</v>
      </c>
      <c r="L81" s="28"/>
      <c r="M81" s="29">
        <f>ROUND(M22,-2)-ROUND(M52,-2)</f>
        <v>8900</v>
      </c>
      <c r="N81" s="29">
        <f>ROUND(N22,-2)-ROUND(N52,-2)</f>
        <v>3600</v>
      </c>
      <c r="O81" s="28"/>
      <c r="P81" s="29">
        <f>ROUND(P22,-2)-ROUND(P52,-2)</f>
        <v>-20800</v>
      </c>
      <c r="Q81" s="29">
        <f>ROUND(Q22,-2)-ROUND(Q52,-2)</f>
        <v>-27200</v>
      </c>
      <c r="R81" s="28"/>
      <c r="S81" s="29">
        <f>ROUND(S22,-2)-ROUND(S52,-2)</f>
        <v>300</v>
      </c>
      <c r="T81" s="29">
        <f>ROUND(T22,-2)-ROUND(T52,-2)</f>
        <v>16000</v>
      </c>
    </row>
    <row r="82" spans="2:20">
      <c r="B82" s="235" t="s">
        <v>95</v>
      </c>
    </row>
  </sheetData>
  <mergeCells count="22">
    <mergeCell ref="AC1:AE1"/>
    <mergeCell ref="AC31:AE31"/>
    <mergeCell ref="W1:Y1"/>
    <mergeCell ref="C31:D31"/>
    <mergeCell ref="G31:H31"/>
    <mergeCell ref="P31:Q31"/>
    <mergeCell ref="S31:T31"/>
    <mergeCell ref="W31:Y31"/>
    <mergeCell ref="J1:K1"/>
    <mergeCell ref="M1:N1"/>
    <mergeCell ref="J31:K31"/>
    <mergeCell ref="M31:N31"/>
    <mergeCell ref="C61:D61"/>
    <mergeCell ref="G61:H61"/>
    <mergeCell ref="P61:Q61"/>
    <mergeCell ref="S61:T61"/>
    <mergeCell ref="C1:D1"/>
    <mergeCell ref="G1:H1"/>
    <mergeCell ref="P1:Q1"/>
    <mergeCell ref="S1:T1"/>
    <mergeCell ref="M61:N61"/>
    <mergeCell ref="J61:K61"/>
  </mergeCells>
  <conditionalFormatting sqref="Z23 W21:Z22 W3:Z12 W33:Z39">
    <cfRule type="cellIs" dxfId="334" priority="58" operator="notEqual">
      <formula>0</formula>
    </cfRule>
  </conditionalFormatting>
  <conditionalFormatting sqref="Z14">
    <cfRule type="cellIs" dxfId="333" priority="57" operator="notEqual">
      <formula>0</formula>
    </cfRule>
  </conditionalFormatting>
  <conditionalFormatting sqref="W17:Y17 X18:Y19">
    <cfRule type="cellIs" dxfId="332" priority="55" operator="notEqual">
      <formula>0</formula>
    </cfRule>
  </conditionalFormatting>
  <conditionalFormatting sqref="W40:W42 Y40:Y42 Y51:Y52 Z48:Z50 W48:X49">
    <cfRule type="cellIs" dxfId="331" priority="51" operator="notEqual">
      <formula>0</formula>
    </cfRule>
  </conditionalFormatting>
  <conditionalFormatting sqref="Z41">
    <cfRule type="cellIs" dxfId="330" priority="50" operator="notEqual">
      <formula>0</formula>
    </cfRule>
  </conditionalFormatting>
  <conditionalFormatting sqref="W44:Y44 X46 W47 Y47">
    <cfRule type="cellIs" dxfId="329" priority="49" operator="notEqual">
      <formula>0</formula>
    </cfRule>
  </conditionalFormatting>
  <conditionalFormatting sqref="W51:W52">
    <cfRule type="cellIs" dxfId="328" priority="48" operator="notEqual">
      <formula>0</formula>
    </cfRule>
  </conditionalFormatting>
  <conditionalFormatting sqref="C80:D81 G80:H81 P80:Q81 S80:T81">
    <cfRule type="cellIs" dxfId="327" priority="41" operator="notEqual">
      <formula>0</formula>
    </cfRule>
  </conditionalFormatting>
  <conditionalFormatting sqref="C64:D72">
    <cfRule type="cellIs" dxfId="326" priority="47" operator="notEqual">
      <formula>0</formula>
    </cfRule>
  </conditionalFormatting>
  <conditionalFormatting sqref="G64:H72">
    <cfRule type="cellIs" dxfId="325" priority="46" operator="notEqual">
      <formula>0</formula>
    </cfRule>
  </conditionalFormatting>
  <conditionalFormatting sqref="P64:Q72">
    <cfRule type="cellIs" dxfId="324" priority="45" operator="notEqual">
      <formula>0</formula>
    </cfRule>
  </conditionalFormatting>
  <conditionalFormatting sqref="S64:T72">
    <cfRule type="cellIs" dxfId="323" priority="44" operator="notEqual">
      <formula>0</formula>
    </cfRule>
  </conditionalFormatting>
  <conditionalFormatting sqref="S76:T76 P76:Q76 G76:H78 C76:D78 P78:Q78 S78:T78">
    <cfRule type="cellIs" dxfId="322" priority="42" operator="notEqual">
      <formula>0</formula>
    </cfRule>
  </conditionalFormatting>
  <conditionalFormatting sqref="Y48:Y49">
    <cfRule type="cellIs" dxfId="321" priority="40" operator="notEqual">
      <formula>0</formula>
    </cfRule>
  </conditionalFormatting>
  <conditionalFormatting sqref="W18">
    <cfRule type="cellIs" dxfId="320" priority="39" operator="notEqual">
      <formula>0</formula>
    </cfRule>
  </conditionalFormatting>
  <conditionalFormatting sqref="W19">
    <cfRule type="cellIs" dxfId="319" priority="38" operator="notEqual">
      <formula>0</formula>
    </cfRule>
  </conditionalFormatting>
  <conditionalFormatting sqref="W14">
    <cfRule type="cellIs" dxfId="318" priority="37" operator="notEqual">
      <formula>0</formula>
    </cfRule>
  </conditionalFormatting>
  <conditionalFormatting sqref="Y14">
    <cfRule type="cellIs" dxfId="317" priority="36" operator="notEqual">
      <formula>0</formula>
    </cfRule>
  </conditionalFormatting>
  <conditionalFormatting sqref="M80:N81">
    <cfRule type="cellIs" dxfId="316" priority="33" operator="notEqual">
      <formula>0</formula>
    </cfRule>
  </conditionalFormatting>
  <conditionalFormatting sqref="M64:N66 M68:N72">
    <cfRule type="cellIs" dxfId="315" priority="35" operator="notEqual">
      <formula>0</formula>
    </cfRule>
  </conditionalFormatting>
  <conditionalFormatting sqref="M76:N76 M78:N78">
    <cfRule type="cellIs" dxfId="314" priority="34" operator="notEqual">
      <formula>0</formula>
    </cfRule>
  </conditionalFormatting>
  <conditionalFormatting sqref="J80:K81">
    <cfRule type="cellIs" dxfId="313" priority="30" operator="notEqual">
      <formula>0</formula>
    </cfRule>
  </conditionalFormatting>
  <conditionalFormatting sqref="J64:K72">
    <cfRule type="cellIs" dxfId="312" priority="32" operator="notEqual">
      <formula>0</formula>
    </cfRule>
  </conditionalFormatting>
  <conditionalFormatting sqref="J76:K78">
    <cfRule type="cellIs" dxfId="311" priority="31" operator="notEqual">
      <formula>0</formula>
    </cfRule>
  </conditionalFormatting>
  <conditionalFormatting sqref="M77:N77">
    <cfRule type="cellIs" dxfId="310" priority="29" operator="notEqual">
      <formula>0</formula>
    </cfRule>
  </conditionalFormatting>
  <conditionalFormatting sqref="P77:Q77">
    <cfRule type="cellIs" dxfId="309" priority="28" operator="notEqual">
      <formula>0</formula>
    </cfRule>
  </conditionalFormatting>
  <conditionalFormatting sqref="S77:T77">
    <cfRule type="cellIs" dxfId="308" priority="27" operator="notEqual">
      <formula>0</formula>
    </cfRule>
  </conditionalFormatting>
  <conditionalFormatting sqref="AF23 AD33:AD39 AC3:AF12 AC21:AF22 AF33:AF39">
    <cfRule type="cellIs" dxfId="307" priority="25" operator="notEqual">
      <formula>0</formula>
    </cfRule>
  </conditionalFormatting>
  <conditionalFormatting sqref="AF14">
    <cfRule type="cellIs" dxfId="306" priority="24" operator="notEqual">
      <formula>0</formula>
    </cfRule>
  </conditionalFormatting>
  <conditionalFormatting sqref="AD17:AD19">
    <cfRule type="cellIs" dxfId="305" priority="23" operator="notEqual">
      <formula>0</formula>
    </cfRule>
  </conditionalFormatting>
  <conditionalFormatting sqref="AF48:AF50 AD48:AD49">
    <cfRule type="cellIs" dxfId="304" priority="22" operator="notEqual">
      <formula>0</formula>
    </cfRule>
  </conditionalFormatting>
  <conditionalFormatting sqref="AF41">
    <cfRule type="cellIs" dxfId="303" priority="21" operator="notEqual">
      <formula>0</formula>
    </cfRule>
  </conditionalFormatting>
  <conditionalFormatting sqref="AD44 AD46">
    <cfRule type="cellIs" dxfId="302" priority="20" operator="notEqual">
      <formula>0</formula>
    </cfRule>
  </conditionalFormatting>
  <conditionalFormatting sqref="AC19 AC14">
    <cfRule type="cellIs" dxfId="301" priority="13" operator="notEqual">
      <formula>0</formula>
    </cfRule>
  </conditionalFormatting>
  <conditionalFormatting sqref="AC33:AC42">
    <cfRule type="cellIs" dxfId="300" priority="12" operator="notEqual">
      <formula>0</formula>
    </cfRule>
  </conditionalFormatting>
  <conditionalFormatting sqref="AC51:AC52 AC47:AC49 AC44">
    <cfRule type="cellIs" dxfId="299" priority="11" operator="notEqual">
      <formula>0</formula>
    </cfRule>
  </conditionalFormatting>
  <conditionalFormatting sqref="AE14">
    <cfRule type="cellIs" dxfId="298" priority="10" operator="notEqual">
      <formula>0</formula>
    </cfRule>
  </conditionalFormatting>
  <conditionalFormatting sqref="AE17:AE19">
    <cfRule type="cellIs" dxfId="297" priority="9" operator="notEqual">
      <formula>0</formula>
    </cfRule>
  </conditionalFormatting>
  <conditionalFormatting sqref="AE33:AE42">
    <cfRule type="cellIs" dxfId="296" priority="8" operator="notEqual">
      <formula>0</formula>
    </cfRule>
  </conditionalFormatting>
  <conditionalFormatting sqref="AE47:AE49">
    <cfRule type="cellIs" dxfId="295" priority="7" operator="notEqual">
      <formula>0</formula>
    </cfRule>
  </conditionalFormatting>
  <conditionalFormatting sqref="AE52">
    <cfRule type="cellIs" dxfId="294" priority="6" operator="notEqual">
      <formula>0</formula>
    </cfRule>
  </conditionalFormatting>
  <conditionalFormatting sqref="AE51">
    <cfRule type="cellIs" dxfId="293" priority="5" operator="notEqual">
      <formula>0</formula>
    </cfRule>
  </conditionalFormatting>
  <conditionalFormatting sqref="AE44">
    <cfRule type="cellIs" dxfId="292" priority="4" operator="notEqual">
      <formula>0</formula>
    </cfRule>
  </conditionalFormatting>
  <conditionalFormatting sqref="M67:N67">
    <cfRule type="cellIs" dxfId="291" priority="3" operator="notEqual">
      <formula>0</formula>
    </cfRule>
  </conditionalFormatting>
  <conditionalFormatting sqref="AC17">
    <cfRule type="cellIs" dxfId="290" priority="2" operator="notEqual">
      <formula>0</formula>
    </cfRule>
  </conditionalFormatting>
  <conditionalFormatting sqref="AC18">
    <cfRule type="cellIs" dxfId="289" priority="1" operator="notEqual">
      <formula>0</formula>
    </cfRule>
  </conditionalFormatting>
  <pageMargins left="0.7" right="0.7" top="0.75" bottom="0.75" header="0.3" footer="0.3"/>
  <pageSetup paperSize="9" orientation="portrait" r:id="rId1"/>
  <headerFooter>
    <oddFooter>&amp;C&amp;1#&amp;"Calibri"&amp;10 Secret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1"/>
  <sheetViews>
    <sheetView showGridLines="0" zoomScaleNormal="100" workbookViewId="0">
      <selection activeCell="A2" sqref="A2"/>
    </sheetView>
  </sheetViews>
  <sheetFormatPr defaultColWidth="9" defaultRowHeight="12" customHeight="1"/>
  <cols>
    <col min="1" max="1" width="7" style="40" customWidth="1"/>
    <col min="2" max="2" width="36.7109375" style="40" customWidth="1"/>
    <col min="3" max="3" width="6.7109375" style="76" customWidth="1"/>
    <col min="4" max="4" width="2" style="485" customWidth="1"/>
    <col min="5" max="5" width="6.7109375" style="77" customWidth="1"/>
    <col min="6" max="6" width="6.7109375" style="76" customWidth="1"/>
    <col min="7" max="8" width="6.7109375" style="61" customWidth="1"/>
    <col min="9" max="9" width="2" style="76" customWidth="1"/>
    <col min="10" max="10" width="6.7109375" style="77" customWidth="1"/>
    <col min="11" max="11" width="7.7109375" style="40" customWidth="1"/>
    <col min="12" max="13" width="6.7109375" style="40" customWidth="1"/>
    <col min="14" max="193" width="8" style="40" customWidth="1"/>
    <col min="194" max="16384" width="9" style="40"/>
  </cols>
  <sheetData>
    <row r="1" spans="1:13" ht="12" customHeight="1">
      <c r="A1" s="18"/>
      <c r="B1" s="60"/>
      <c r="C1" s="77"/>
      <c r="D1" s="480"/>
      <c r="F1" s="77"/>
      <c r="G1" s="60"/>
      <c r="H1" s="60"/>
      <c r="I1" s="77"/>
      <c r="K1" s="60"/>
      <c r="L1" s="60"/>
      <c r="M1" s="480"/>
    </row>
    <row r="2" spans="1:13" ht="15.75" customHeight="1">
      <c r="B2" s="164" t="s">
        <v>28</v>
      </c>
      <c r="C2" s="504"/>
      <c r="D2" s="321"/>
      <c r="E2" s="690"/>
      <c r="F2" s="504"/>
      <c r="G2" s="504"/>
      <c r="H2" s="504"/>
      <c r="I2" s="321"/>
      <c r="J2" s="504"/>
      <c r="K2" s="504"/>
      <c r="L2" s="504"/>
      <c r="M2" s="504"/>
    </row>
    <row r="3" spans="1:13" ht="12" customHeight="1">
      <c r="B3" s="24"/>
      <c r="C3" s="166" t="s">
        <v>273</v>
      </c>
      <c r="D3" s="165"/>
      <c r="E3" s="224" t="s">
        <v>160</v>
      </c>
      <c r="F3" s="166" t="s">
        <v>153</v>
      </c>
      <c r="G3" s="166" t="s">
        <v>52</v>
      </c>
      <c r="H3" s="166" t="s">
        <v>53</v>
      </c>
      <c r="I3" s="165"/>
      <c r="J3" s="166" t="s">
        <v>54</v>
      </c>
      <c r="K3" s="166" t="s">
        <v>55</v>
      </c>
      <c r="L3" s="166" t="s">
        <v>56</v>
      </c>
      <c r="M3" s="166"/>
    </row>
    <row r="4" spans="1:13" ht="12" customHeight="1">
      <c r="B4" s="462" t="s">
        <v>274</v>
      </c>
      <c r="C4" s="461" t="s">
        <v>25</v>
      </c>
      <c r="D4" s="460"/>
      <c r="E4" s="459" t="s">
        <v>25</v>
      </c>
      <c r="F4" s="461" t="s">
        <v>25</v>
      </c>
      <c r="G4" s="461" t="s">
        <v>25</v>
      </c>
      <c r="H4" s="461" t="s">
        <v>25</v>
      </c>
      <c r="I4" s="460"/>
      <c r="J4" s="461" t="s">
        <v>25</v>
      </c>
      <c r="K4" s="461" t="s">
        <v>25</v>
      </c>
      <c r="L4" s="461" t="s">
        <v>25</v>
      </c>
      <c r="M4" s="460"/>
    </row>
    <row r="5" spans="1:13" ht="12" customHeight="1">
      <c r="B5" s="457" t="s">
        <v>275</v>
      </c>
      <c r="C5" s="1212">
        <v>-177.99999999999972</v>
      </c>
      <c r="D5" s="1181"/>
      <c r="E5" s="988">
        <v>-85.999999999998437</v>
      </c>
      <c r="F5" s="988">
        <v>-47.999999999997002</v>
      </c>
      <c r="G5" s="1178">
        <v>-180.00000000000094</v>
      </c>
      <c r="H5" s="1212">
        <v>-79</v>
      </c>
      <c r="I5" s="1181"/>
      <c r="J5" s="989">
        <v>-99</v>
      </c>
      <c r="K5" s="989">
        <v>-117</v>
      </c>
      <c r="L5" s="989">
        <v>-94.999999999999346</v>
      </c>
      <c r="M5" s="720"/>
    </row>
    <row r="6" spans="1:13" ht="12" customHeight="1">
      <c r="B6" s="454" t="s">
        <v>276</v>
      </c>
      <c r="C6" s="984">
        <v>102.99999999999972</v>
      </c>
      <c r="D6" s="983"/>
      <c r="E6" s="986">
        <v>-84.999999999999687</v>
      </c>
      <c r="F6" s="986">
        <v>-79.000000000000483</v>
      </c>
      <c r="G6" s="985">
        <v>40.999999999999773</v>
      </c>
      <c r="H6" s="984">
        <v>14</v>
      </c>
      <c r="I6" s="983"/>
      <c r="J6" s="985">
        <v>-11</v>
      </c>
      <c r="K6" s="985">
        <v>62</v>
      </c>
      <c r="L6" s="985">
        <v>-41.000000000000306</v>
      </c>
      <c r="M6" s="456"/>
    </row>
    <row r="7" spans="1:13" ht="12" customHeight="1">
      <c r="B7" s="634" t="s">
        <v>277</v>
      </c>
      <c r="C7" s="1119">
        <v>-75.000000000003951</v>
      </c>
      <c r="D7" s="636"/>
      <c r="E7" s="635">
        <v>-170.99999999999858</v>
      </c>
      <c r="F7" s="635">
        <v>-126.99999999999635</v>
      </c>
      <c r="G7" s="1120">
        <v>-139.00000000000321</v>
      </c>
      <c r="H7" s="1131">
        <v>-65</v>
      </c>
      <c r="I7" s="636"/>
      <c r="J7" s="1120">
        <v>-110</v>
      </c>
      <c r="K7" s="1120">
        <v>-55</v>
      </c>
      <c r="L7" s="1120">
        <v>-136.00000000000247</v>
      </c>
      <c r="M7" s="636"/>
    </row>
    <row r="8" spans="1:13" ht="12" customHeight="1">
      <c r="A8" s="19"/>
      <c r="B8" s="637" t="s">
        <v>171</v>
      </c>
      <c r="C8" s="1117" t="s">
        <v>152</v>
      </c>
      <c r="D8" s="48"/>
      <c r="E8" s="1132">
        <v>-31.000000000001016</v>
      </c>
      <c r="F8" s="1132">
        <v>-4.9999999999996776</v>
      </c>
      <c r="G8" s="1118">
        <v>-30.000000000000419</v>
      </c>
      <c r="H8" s="1133">
        <v>-25</v>
      </c>
      <c r="I8" s="48"/>
      <c r="J8" s="1118">
        <v>-4</v>
      </c>
      <c r="K8" s="1118">
        <v>-8</v>
      </c>
      <c r="L8" s="1118">
        <v>-3.0000000000000284</v>
      </c>
      <c r="M8" s="48"/>
    </row>
    <row r="9" spans="1:13" ht="12" customHeight="1">
      <c r="A9" s="19"/>
      <c r="B9" s="634" t="s">
        <v>428</v>
      </c>
      <c r="C9" s="1119">
        <v>-75.000000000004377</v>
      </c>
      <c r="D9" s="636"/>
      <c r="E9" s="635">
        <v>-201.99999999999957</v>
      </c>
      <c r="F9" s="635">
        <v>-131.99999999999616</v>
      </c>
      <c r="G9" s="1120">
        <v>-169.00000000000381</v>
      </c>
      <c r="H9" s="1131">
        <v>-90</v>
      </c>
      <c r="I9" s="636"/>
      <c r="J9" s="1120">
        <v>-114</v>
      </c>
      <c r="K9" s="1120">
        <v>-63</v>
      </c>
      <c r="L9" s="1120">
        <v>-139.00000000000239</v>
      </c>
      <c r="M9" s="636"/>
    </row>
    <row r="10" spans="1:13" ht="12.75">
      <c r="A10" s="19"/>
      <c r="B10" s="595" t="s">
        <v>278</v>
      </c>
      <c r="C10" s="1134">
        <v>-71</v>
      </c>
      <c r="D10" s="48"/>
      <c r="E10" s="52">
        <v>-213</v>
      </c>
      <c r="F10" s="52">
        <v>-69</v>
      </c>
      <c r="G10" s="638">
        <v>-106</v>
      </c>
      <c r="H10" s="1135">
        <v>-11</v>
      </c>
      <c r="I10" s="48"/>
      <c r="J10" s="638">
        <v>-45</v>
      </c>
      <c r="K10" s="638">
        <v>-59</v>
      </c>
      <c r="L10" s="638">
        <v>-44</v>
      </c>
      <c r="M10" s="638"/>
    </row>
    <row r="11" spans="1:13" ht="12" customHeight="1">
      <c r="A11" s="19"/>
      <c r="B11" s="595" t="s">
        <v>287</v>
      </c>
      <c r="C11" s="586">
        <v>0</v>
      </c>
      <c r="D11" s="48"/>
      <c r="E11" s="49">
        <v>-8.9856586322499492</v>
      </c>
      <c r="F11" s="49">
        <v>0</v>
      </c>
      <c r="G11" s="48">
        <v>0</v>
      </c>
      <c r="H11" s="1136">
        <v>0</v>
      </c>
      <c r="I11" s="48"/>
      <c r="J11" s="48">
        <v>-11</v>
      </c>
      <c r="K11" s="48">
        <v>0</v>
      </c>
      <c r="L11" s="48">
        <v>0</v>
      </c>
      <c r="M11" s="638"/>
    </row>
    <row r="12" spans="1:13" ht="12" customHeight="1">
      <c r="A12" s="19"/>
      <c r="B12" s="637" t="s">
        <v>246</v>
      </c>
      <c r="C12" s="1117">
        <v>-9.3765986199999993</v>
      </c>
      <c r="D12" s="48"/>
      <c r="E12" s="1132">
        <v>-42.331407219999996</v>
      </c>
      <c r="F12" s="1132">
        <v>-22.823556669999999</v>
      </c>
      <c r="G12" s="1118">
        <v>-2.6829748100000002</v>
      </c>
      <c r="H12" s="1133">
        <v>-5</v>
      </c>
      <c r="I12" s="48"/>
      <c r="J12" s="1118">
        <v>-23</v>
      </c>
      <c r="K12" s="1118">
        <v>-88</v>
      </c>
      <c r="L12" s="1118">
        <v>-1.4443003899999998</v>
      </c>
      <c r="M12" s="48"/>
    </row>
    <row r="13" spans="1:13" ht="12" customHeight="1">
      <c r="A13" s="19"/>
      <c r="B13" s="634" t="s">
        <v>247</v>
      </c>
      <c r="C13" s="1119">
        <v>-79.999999999995666</v>
      </c>
      <c r="D13" s="636"/>
      <c r="E13" s="635">
        <v>-264.00000000000227</v>
      </c>
      <c r="F13" s="635">
        <v>-92.00000000000135</v>
      </c>
      <c r="G13" s="1120">
        <v>-108.99999999999943</v>
      </c>
      <c r="H13" s="1131">
        <v>-16</v>
      </c>
      <c r="I13" s="636"/>
      <c r="J13" s="1120">
        <v>-79</v>
      </c>
      <c r="K13" s="1120">
        <v>-147</v>
      </c>
      <c r="L13" s="1120">
        <v>-44.999999999995808</v>
      </c>
      <c r="M13" s="636"/>
    </row>
    <row r="14" spans="1:13" ht="12" customHeight="1">
      <c r="A14" s="19"/>
      <c r="B14" s="637" t="s">
        <v>280</v>
      </c>
      <c r="C14" s="1117">
        <v>122.99999999999997</v>
      </c>
      <c r="D14" s="48"/>
      <c r="E14" s="1132">
        <v>7.9999999999992593</v>
      </c>
      <c r="F14" s="1132">
        <v>9.9999999999983711</v>
      </c>
      <c r="G14" s="1118">
        <v>-43.000000000000597</v>
      </c>
      <c r="H14" s="1133">
        <v>2</v>
      </c>
      <c r="I14" s="48"/>
      <c r="J14" s="1118">
        <v>3</v>
      </c>
      <c r="K14" s="1118">
        <v>6</v>
      </c>
      <c r="L14" s="1118">
        <v>15.000000000000616</v>
      </c>
      <c r="M14" s="48"/>
    </row>
    <row r="15" spans="1:13" s="17" customFormat="1" ht="12" customHeight="1">
      <c r="A15" s="25"/>
      <c r="B15" s="634" t="s">
        <v>331</v>
      </c>
      <c r="C15" s="1119">
        <v>-31.999999999999986</v>
      </c>
      <c r="D15" s="636"/>
      <c r="E15" s="635">
        <v>-458.00000000000307</v>
      </c>
      <c r="F15" s="635">
        <v>-213.99999999999841</v>
      </c>
      <c r="G15" s="1120">
        <v>-321.00000000000421</v>
      </c>
      <c r="H15" s="1131">
        <v>-104</v>
      </c>
      <c r="I15" s="636"/>
      <c r="J15" s="1120">
        <v>-190</v>
      </c>
      <c r="K15" s="1120">
        <v>-204</v>
      </c>
      <c r="L15" s="1120">
        <v>-168.99999999999585</v>
      </c>
      <c r="M15" s="636"/>
    </row>
    <row r="16" spans="1:13" ht="12.75">
      <c r="A16" s="19"/>
      <c r="B16" s="595" t="s">
        <v>333</v>
      </c>
      <c r="C16" s="586">
        <v>-24.999999999999275</v>
      </c>
      <c r="D16" s="48"/>
      <c r="E16" s="49">
        <v>-381.00000000000358</v>
      </c>
      <c r="F16" s="49">
        <v>-283.99999999999829</v>
      </c>
      <c r="G16" s="48">
        <v>-255.00000000000369</v>
      </c>
      <c r="H16" s="1136">
        <v>-99</v>
      </c>
      <c r="I16" s="48"/>
      <c r="J16" s="48">
        <v>-154</v>
      </c>
      <c r="K16" s="48">
        <v>-184</v>
      </c>
      <c r="L16" s="48">
        <v>-125.99999999999599</v>
      </c>
      <c r="M16" s="48"/>
    </row>
    <row r="17" spans="1:13" ht="12" customHeight="1">
      <c r="A17" s="19"/>
      <c r="B17" s="647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</row>
    <row r="18" spans="1:13" s="17" customFormat="1" ht="12" customHeight="1">
      <c r="A18" s="25"/>
      <c r="B18" s="662" t="s">
        <v>289</v>
      </c>
      <c r="C18" s="1213" t="s">
        <v>151</v>
      </c>
      <c r="D18" s="158"/>
      <c r="E18" s="1213" t="s">
        <v>151</v>
      </c>
      <c r="F18" s="1213" t="s">
        <v>151</v>
      </c>
      <c r="G18" s="1214" t="s">
        <v>151</v>
      </c>
      <c r="H18" s="1215" t="s">
        <v>151</v>
      </c>
      <c r="I18" s="158"/>
      <c r="J18" s="1214" t="s">
        <v>151</v>
      </c>
      <c r="K18" s="1214" t="s">
        <v>151</v>
      </c>
      <c r="L18" s="1214" t="s">
        <v>151</v>
      </c>
      <c r="M18" s="158"/>
    </row>
    <row r="19" spans="1:13" ht="12" customHeight="1">
      <c r="A19" s="19"/>
      <c r="B19" s="597" t="s">
        <v>283</v>
      </c>
      <c r="C19" s="598">
        <v>17722.999999999887</v>
      </c>
      <c r="D19" s="593"/>
      <c r="E19" s="1143">
        <v>18559.000000000251</v>
      </c>
      <c r="F19" s="1143">
        <v>19338.999999999814</v>
      </c>
      <c r="G19" s="612">
        <v>21742.999999999949</v>
      </c>
      <c r="H19" s="1144">
        <v>23600</v>
      </c>
      <c r="I19" s="593"/>
      <c r="J19" s="612">
        <v>21000</v>
      </c>
      <c r="K19" s="612">
        <v>22900</v>
      </c>
      <c r="L19" s="612">
        <v>22356.999999999734</v>
      </c>
      <c r="M19" s="593"/>
    </row>
    <row r="20" spans="1:13" ht="12" customHeight="1">
      <c r="A20" s="19"/>
      <c r="B20" s="595" t="s">
        <v>266</v>
      </c>
      <c r="C20" s="600">
        <v>10680.999999999976</v>
      </c>
      <c r="D20" s="593"/>
      <c r="E20" s="53">
        <v>10220.99999999996</v>
      </c>
      <c r="F20" s="53">
        <v>9844.6689367412473</v>
      </c>
      <c r="G20" s="593">
        <v>9906.0000000000637</v>
      </c>
      <c r="H20" s="1147">
        <v>10000</v>
      </c>
      <c r="I20" s="593"/>
      <c r="J20" s="593">
        <v>11000</v>
      </c>
      <c r="K20" s="593">
        <v>13400</v>
      </c>
      <c r="L20" s="593">
        <v>28084.999999999956</v>
      </c>
      <c r="M20" s="593"/>
    </row>
    <row r="21" spans="1:13" ht="12" customHeight="1">
      <c r="A21" s="19"/>
      <c r="B21" s="595" t="s">
        <v>292</v>
      </c>
      <c r="C21" s="600">
        <v>3332.9318242991267</v>
      </c>
      <c r="D21" s="593"/>
      <c r="E21" s="53">
        <v>6785.7068354508774</v>
      </c>
      <c r="F21" s="53">
        <v>7110.9524188506603</v>
      </c>
      <c r="G21" s="593">
        <v>7360.7106134909582</v>
      </c>
      <c r="H21" s="1147">
        <v>6000</v>
      </c>
      <c r="I21" s="593"/>
      <c r="J21" s="593">
        <v>5600</v>
      </c>
      <c r="K21" s="593">
        <v>5500</v>
      </c>
      <c r="L21" s="593">
        <v>6956.1698820277416</v>
      </c>
      <c r="M21" s="593"/>
    </row>
    <row r="22" spans="1:13" s="61" customFormat="1" ht="12" customHeight="1">
      <c r="A22" s="62"/>
      <c r="B22" s="595"/>
      <c r="C22" s="982"/>
      <c r="D22" s="54"/>
      <c r="E22" s="648"/>
      <c r="F22" s="648"/>
      <c r="G22" s="54"/>
      <c r="H22" s="982"/>
      <c r="I22" s="54"/>
      <c r="J22" s="54"/>
      <c r="K22" s="54"/>
      <c r="L22" s="54"/>
      <c r="M22" s="54"/>
    </row>
    <row r="23" spans="1:13" ht="12" customHeight="1">
      <c r="A23" s="19"/>
      <c r="B23" s="596" t="s">
        <v>254</v>
      </c>
      <c r="C23" s="981"/>
      <c r="D23" s="982"/>
      <c r="E23" s="987"/>
      <c r="F23" s="987"/>
      <c r="G23" s="981"/>
      <c r="H23" s="981"/>
      <c r="I23" s="982"/>
      <c r="J23" s="981"/>
      <c r="K23" s="981"/>
      <c r="L23" s="981"/>
      <c r="M23" s="455"/>
    </row>
    <row r="24" spans="1:13" ht="12" customHeight="1">
      <c r="A24" s="19"/>
      <c r="B24" s="595" t="s">
        <v>294</v>
      </c>
      <c r="C24" s="600">
        <v>4266.3375632480775</v>
      </c>
      <c r="D24" s="608"/>
      <c r="E24" s="53">
        <v>7311.77460231656</v>
      </c>
      <c r="F24" s="53">
        <v>7558.3975332778091</v>
      </c>
      <c r="G24" s="608">
        <v>6377.6549344768482</v>
      </c>
      <c r="H24" s="1147">
        <v>5600</v>
      </c>
      <c r="I24" s="608"/>
      <c r="J24" s="608">
        <v>5200</v>
      </c>
      <c r="K24" s="608">
        <v>5800</v>
      </c>
      <c r="L24" s="608">
        <v>4786.9067557343442</v>
      </c>
      <c r="M24" s="608"/>
    </row>
    <row r="25" spans="1:13" s="61" customFormat="1" ht="12" customHeight="1">
      <c r="A25" s="62"/>
      <c r="B25" s="647"/>
      <c r="C25" s="990"/>
      <c r="D25" s="1216"/>
      <c r="E25" s="991"/>
      <c r="F25" s="991"/>
      <c r="G25" s="1216"/>
      <c r="H25" s="990"/>
      <c r="I25" s="1216"/>
      <c r="J25" s="992"/>
      <c r="K25" s="992"/>
      <c r="L25" s="992"/>
      <c r="M25" s="463"/>
    </row>
    <row r="26" spans="1:13" ht="12" customHeight="1">
      <c r="E26" s="683"/>
      <c r="K26" s="60"/>
      <c r="L26" s="60"/>
      <c r="M26" s="480"/>
    </row>
    <row r="27" spans="1:13" ht="12" customHeight="1">
      <c r="C27" s="76" t="s">
        <v>1</v>
      </c>
      <c r="D27" s="485" t="s">
        <v>1</v>
      </c>
      <c r="F27" s="76" t="s">
        <v>1</v>
      </c>
      <c r="G27" s="61" t="s">
        <v>1</v>
      </c>
      <c r="H27" s="61" t="s">
        <v>1</v>
      </c>
      <c r="I27" s="76" t="s">
        <v>1</v>
      </c>
      <c r="K27" s="60"/>
      <c r="L27" s="60"/>
      <c r="M27" s="480"/>
    </row>
    <row r="28" spans="1:13" ht="12" customHeight="1">
      <c r="K28" s="60"/>
      <c r="L28" s="60"/>
      <c r="M28" s="480"/>
    </row>
    <row r="29" spans="1:13" ht="12" customHeight="1">
      <c r="K29" s="60"/>
      <c r="L29" s="60"/>
      <c r="M29" s="480"/>
    </row>
    <row r="30" spans="1:13" ht="12" customHeight="1">
      <c r="K30" s="60"/>
      <c r="L30" s="60"/>
      <c r="M30" s="480"/>
    </row>
    <row r="31" spans="1:13" ht="12" customHeight="1">
      <c r="K31" s="60"/>
      <c r="L31" s="63"/>
      <c r="M31" s="74"/>
    </row>
    <row r="32" spans="1:13" ht="12" customHeight="1">
      <c r="K32" s="60"/>
      <c r="L32" s="63"/>
      <c r="M32" s="74"/>
    </row>
    <row r="33" spans="3:13" ht="12" customHeight="1">
      <c r="C33" s="40"/>
      <c r="D33" s="40"/>
      <c r="E33" s="18"/>
      <c r="F33" s="40"/>
      <c r="G33" s="40"/>
      <c r="I33" s="40"/>
      <c r="J33" s="18"/>
      <c r="K33" s="60"/>
      <c r="L33" s="60"/>
      <c r="M33" s="480"/>
    </row>
    <row r="34" spans="3:13" ht="12" customHeight="1">
      <c r="C34" s="40"/>
      <c r="D34" s="40"/>
      <c r="E34" s="18"/>
      <c r="F34" s="40"/>
      <c r="G34" s="40"/>
      <c r="I34" s="40"/>
      <c r="J34" s="18"/>
      <c r="K34" s="60"/>
      <c r="L34" s="64"/>
      <c r="M34" s="64"/>
    </row>
    <row r="35" spans="3:13" ht="12" customHeight="1">
      <c r="C35" s="40"/>
      <c r="D35" s="40"/>
      <c r="E35" s="18"/>
      <c r="F35" s="40"/>
      <c r="G35" s="40"/>
      <c r="I35" s="40"/>
      <c r="J35" s="18"/>
      <c r="K35" s="60"/>
      <c r="L35" s="60"/>
      <c r="M35" s="480"/>
    </row>
    <row r="36" spans="3:13" ht="12" customHeight="1">
      <c r="C36" s="40"/>
      <c r="D36" s="40"/>
      <c r="E36" s="18"/>
      <c r="F36" s="40"/>
      <c r="G36" s="40"/>
      <c r="I36" s="40"/>
      <c r="J36" s="18"/>
      <c r="K36" s="60"/>
      <c r="L36" s="60"/>
      <c r="M36" s="480"/>
    </row>
    <row r="37" spans="3:13" ht="12" customHeight="1">
      <c r="C37" s="40"/>
      <c r="D37" s="40"/>
      <c r="E37" s="18"/>
      <c r="F37" s="40"/>
      <c r="G37" s="40"/>
      <c r="I37" s="40"/>
      <c r="J37" s="18"/>
      <c r="K37" s="60"/>
      <c r="L37" s="60"/>
      <c r="M37" s="480"/>
    </row>
    <row r="39" spans="3:13" ht="12" customHeight="1">
      <c r="C39" s="40"/>
      <c r="D39" s="40"/>
      <c r="E39" s="18"/>
      <c r="F39" s="40"/>
      <c r="G39" s="40"/>
      <c r="I39" s="40"/>
      <c r="J39" s="18"/>
    </row>
    <row r="40" spans="3:13" ht="12" customHeight="1">
      <c r="C40" s="40"/>
      <c r="D40" s="40"/>
      <c r="E40" s="18"/>
      <c r="F40" s="40"/>
      <c r="G40" s="40"/>
      <c r="I40" s="40"/>
      <c r="J40" s="18"/>
    </row>
    <row r="41" spans="3:13" ht="12" customHeight="1">
      <c r="C41" s="40"/>
      <c r="D41" s="40"/>
      <c r="E41" s="18"/>
      <c r="F41" s="40"/>
      <c r="G41" s="40"/>
      <c r="I41" s="40"/>
      <c r="J41" s="18"/>
    </row>
    <row r="42" spans="3:13" ht="12" customHeight="1">
      <c r="C42" s="40"/>
      <c r="D42" s="40"/>
      <c r="E42" s="18"/>
      <c r="F42" s="40"/>
      <c r="G42" s="40"/>
      <c r="I42" s="40"/>
      <c r="J42" s="18"/>
    </row>
    <row r="43" spans="3:13" ht="12" customHeight="1">
      <c r="C43" s="40"/>
      <c r="D43" s="40"/>
      <c r="E43" s="18"/>
      <c r="F43" s="40"/>
      <c r="G43" s="40"/>
      <c r="I43" s="40"/>
      <c r="J43" s="18"/>
    </row>
    <row r="44" spans="3:13" ht="12" customHeight="1">
      <c r="C44" s="40"/>
      <c r="D44" s="40"/>
      <c r="E44" s="18"/>
      <c r="F44" s="40"/>
      <c r="G44" s="40"/>
      <c r="I44" s="40"/>
      <c r="J44" s="18"/>
    </row>
    <row r="45" spans="3:13" ht="12" customHeight="1">
      <c r="C45" s="40"/>
      <c r="D45" s="40"/>
      <c r="E45" s="18"/>
      <c r="F45" s="40"/>
      <c r="G45" s="40"/>
      <c r="I45" s="40"/>
      <c r="J45" s="18"/>
    </row>
    <row r="46" spans="3:13" ht="12" customHeight="1">
      <c r="C46" s="40"/>
      <c r="D46" s="40"/>
      <c r="E46" s="18"/>
      <c r="F46" s="40"/>
      <c r="G46" s="40"/>
      <c r="I46" s="40"/>
      <c r="J46" s="18"/>
    </row>
    <row r="47" spans="3:13" ht="12" customHeight="1">
      <c r="C47" s="40"/>
      <c r="D47" s="40"/>
      <c r="E47" s="18"/>
      <c r="F47" s="40"/>
      <c r="G47" s="40"/>
      <c r="I47" s="40"/>
      <c r="J47" s="18"/>
    </row>
    <row r="48" spans="3:13" ht="12" customHeight="1">
      <c r="C48" s="40"/>
      <c r="D48" s="40"/>
      <c r="E48" s="18"/>
      <c r="F48" s="40"/>
      <c r="G48" s="40"/>
      <c r="I48" s="40"/>
      <c r="J48" s="18"/>
    </row>
    <row r="49" spans="3:10" ht="12" customHeight="1">
      <c r="C49" s="40"/>
      <c r="D49" s="40"/>
      <c r="E49" s="18"/>
      <c r="F49" s="40"/>
      <c r="G49" s="40"/>
      <c r="I49" s="40"/>
      <c r="J49" s="18"/>
    </row>
    <row r="50" spans="3:10" ht="12" customHeight="1">
      <c r="C50" s="40"/>
      <c r="D50" s="40"/>
      <c r="E50" s="18"/>
      <c r="F50" s="40"/>
      <c r="G50" s="40"/>
      <c r="I50" s="40"/>
      <c r="J50" s="18"/>
    </row>
    <row r="51" spans="3:10" ht="12" customHeight="1">
      <c r="C51" s="40"/>
      <c r="D51" s="40"/>
      <c r="E51" s="18"/>
      <c r="F51" s="40"/>
      <c r="G51" s="40"/>
      <c r="I51" s="40"/>
      <c r="J51" s="18"/>
    </row>
    <row r="52" spans="3:10" ht="12" customHeight="1">
      <c r="C52" s="40"/>
      <c r="D52" s="40"/>
      <c r="E52" s="18"/>
      <c r="F52" s="40"/>
      <c r="G52" s="40"/>
      <c r="I52" s="40"/>
      <c r="J52" s="18"/>
    </row>
    <row r="53" spans="3:10" ht="12" customHeight="1">
      <c r="C53" s="40"/>
      <c r="D53" s="40"/>
      <c r="E53" s="18"/>
      <c r="F53" s="40"/>
      <c r="G53" s="40"/>
      <c r="I53" s="40"/>
      <c r="J53" s="18"/>
    </row>
    <row r="54" spans="3:10" ht="12" customHeight="1">
      <c r="C54" s="40"/>
      <c r="D54" s="40"/>
      <c r="E54" s="18"/>
      <c r="F54" s="40"/>
      <c r="G54" s="40"/>
      <c r="I54" s="40"/>
      <c r="J54" s="18"/>
    </row>
    <row r="55" spans="3:10" ht="12" customHeight="1">
      <c r="C55" s="40"/>
      <c r="D55" s="40"/>
      <c r="E55" s="18"/>
      <c r="F55" s="40"/>
      <c r="G55" s="40"/>
      <c r="I55" s="40"/>
      <c r="J55" s="18"/>
    </row>
    <row r="56" spans="3:10" ht="12" customHeight="1">
      <c r="C56" s="40"/>
      <c r="D56" s="40"/>
      <c r="E56" s="18"/>
      <c r="F56" s="40"/>
      <c r="G56" s="40"/>
      <c r="I56" s="40"/>
      <c r="J56" s="18"/>
    </row>
    <row r="57" spans="3:10" ht="12" customHeight="1">
      <c r="C57" s="40"/>
      <c r="D57" s="40"/>
      <c r="E57" s="18"/>
      <c r="F57" s="40"/>
      <c r="G57" s="40"/>
      <c r="I57" s="40"/>
      <c r="J57" s="18"/>
    </row>
    <row r="58" spans="3:10" ht="12" customHeight="1">
      <c r="C58" s="40"/>
      <c r="D58" s="40"/>
      <c r="E58" s="18"/>
      <c r="F58" s="40"/>
      <c r="G58" s="40"/>
      <c r="I58" s="40"/>
      <c r="J58" s="18"/>
    </row>
    <row r="59" spans="3:10" ht="12" customHeight="1">
      <c r="C59" s="40"/>
      <c r="D59" s="40"/>
      <c r="E59" s="18"/>
      <c r="F59" s="40"/>
      <c r="G59" s="40"/>
      <c r="I59" s="40"/>
      <c r="J59" s="18"/>
    </row>
    <row r="60" spans="3:10" ht="12" customHeight="1">
      <c r="C60" s="40"/>
      <c r="D60" s="40"/>
      <c r="E60" s="18"/>
      <c r="F60" s="40"/>
      <c r="G60" s="40"/>
      <c r="I60" s="40"/>
      <c r="J60" s="18"/>
    </row>
    <row r="61" spans="3:10" ht="12" customHeight="1">
      <c r="C61" s="40"/>
      <c r="D61" s="40"/>
      <c r="E61" s="18"/>
      <c r="F61" s="40"/>
      <c r="G61" s="40"/>
      <c r="I61" s="40"/>
      <c r="J61" s="18"/>
    </row>
    <row r="62" spans="3:10" ht="12" customHeight="1">
      <c r="C62" s="40"/>
      <c r="D62" s="40"/>
      <c r="E62" s="18"/>
      <c r="F62" s="40"/>
      <c r="G62" s="40"/>
      <c r="I62" s="40"/>
      <c r="J62" s="18"/>
    </row>
    <row r="63" spans="3:10" ht="12" customHeight="1">
      <c r="C63" s="40"/>
      <c r="D63" s="40"/>
      <c r="E63" s="18"/>
      <c r="F63" s="40"/>
      <c r="G63" s="40"/>
      <c r="I63" s="40"/>
      <c r="J63" s="18"/>
    </row>
    <row r="64" spans="3:10" ht="12" customHeight="1">
      <c r="C64" s="40"/>
      <c r="D64" s="40"/>
      <c r="E64" s="18"/>
      <c r="F64" s="40"/>
      <c r="G64" s="40"/>
      <c r="I64" s="40"/>
      <c r="J64" s="18"/>
    </row>
    <row r="65" spans="3:10" ht="12" customHeight="1">
      <c r="C65" s="40"/>
      <c r="D65" s="40"/>
      <c r="E65" s="18"/>
      <c r="F65" s="40"/>
      <c r="G65" s="40"/>
      <c r="I65" s="40"/>
      <c r="J65" s="18"/>
    </row>
    <row r="66" spans="3:10" ht="12" customHeight="1">
      <c r="C66" s="40"/>
      <c r="D66" s="40"/>
      <c r="E66" s="18"/>
      <c r="F66" s="40"/>
      <c r="G66" s="40"/>
      <c r="I66" s="40"/>
      <c r="J66" s="18"/>
    </row>
    <row r="67" spans="3:10" ht="12" customHeight="1">
      <c r="C67" s="40"/>
      <c r="D67" s="40"/>
      <c r="E67" s="18"/>
      <c r="F67" s="40"/>
      <c r="G67" s="40"/>
      <c r="I67" s="40"/>
      <c r="J67" s="18"/>
    </row>
    <row r="68" spans="3:10" ht="12" customHeight="1">
      <c r="C68" s="40"/>
      <c r="D68" s="40"/>
      <c r="E68" s="18"/>
      <c r="F68" s="40"/>
      <c r="G68" s="40"/>
      <c r="I68" s="40"/>
      <c r="J68" s="18"/>
    </row>
    <row r="69" spans="3:10" ht="12" customHeight="1">
      <c r="C69" s="40"/>
      <c r="D69" s="40"/>
      <c r="E69" s="18"/>
      <c r="F69" s="40"/>
      <c r="G69" s="40"/>
      <c r="I69" s="40"/>
      <c r="J69" s="18"/>
    </row>
    <row r="70" spans="3:10" ht="12" customHeight="1">
      <c r="C70" s="40"/>
      <c r="D70" s="40"/>
      <c r="E70" s="18"/>
      <c r="F70" s="40"/>
      <c r="G70" s="40"/>
      <c r="I70" s="40"/>
      <c r="J70" s="18"/>
    </row>
    <row r="71" spans="3:10" ht="12" customHeight="1">
      <c r="C71" s="40"/>
      <c r="D71" s="40"/>
      <c r="E71" s="18"/>
      <c r="F71" s="40"/>
      <c r="G71" s="40"/>
      <c r="I71" s="40"/>
      <c r="J71" s="18"/>
    </row>
    <row r="72" spans="3:10" ht="12" customHeight="1">
      <c r="C72" s="40"/>
      <c r="D72" s="40"/>
      <c r="E72" s="18"/>
      <c r="F72" s="40"/>
      <c r="G72" s="40"/>
      <c r="I72" s="40"/>
      <c r="J72" s="18"/>
    </row>
    <row r="73" spans="3:10" ht="12" customHeight="1">
      <c r="C73" s="40"/>
      <c r="D73" s="40"/>
      <c r="E73" s="18"/>
      <c r="F73" s="40"/>
      <c r="G73" s="40"/>
      <c r="I73" s="40"/>
      <c r="J73" s="18"/>
    </row>
    <row r="74" spans="3:10" ht="12" customHeight="1">
      <c r="C74" s="40"/>
      <c r="D74" s="40"/>
      <c r="E74" s="18"/>
      <c r="F74" s="40"/>
      <c r="G74" s="40"/>
      <c r="I74" s="40"/>
      <c r="J74" s="18"/>
    </row>
    <row r="75" spans="3:10" ht="12" customHeight="1">
      <c r="C75" s="40"/>
      <c r="D75" s="40"/>
      <c r="E75" s="18"/>
      <c r="F75" s="40"/>
      <c r="G75" s="40"/>
      <c r="I75" s="40"/>
      <c r="J75" s="18"/>
    </row>
    <row r="76" spans="3:10" ht="12" customHeight="1">
      <c r="C76" s="40"/>
      <c r="D76" s="40"/>
      <c r="E76" s="18"/>
      <c r="F76" s="40"/>
      <c r="G76" s="40"/>
      <c r="I76" s="40"/>
      <c r="J76" s="18"/>
    </row>
    <row r="77" spans="3:10" ht="12" customHeight="1">
      <c r="C77" s="40"/>
      <c r="D77" s="40"/>
      <c r="E77" s="18"/>
      <c r="F77" s="40"/>
      <c r="G77" s="40"/>
      <c r="I77" s="40"/>
      <c r="J77" s="18"/>
    </row>
    <row r="78" spans="3:10" ht="12" customHeight="1">
      <c r="C78" s="40"/>
      <c r="D78" s="40"/>
      <c r="E78" s="18"/>
      <c r="F78" s="40"/>
      <c r="G78" s="40"/>
      <c r="I78" s="40"/>
      <c r="J78" s="18"/>
    </row>
    <row r="79" spans="3:10" ht="12" customHeight="1">
      <c r="C79" s="40"/>
      <c r="D79" s="40"/>
      <c r="E79" s="18"/>
      <c r="F79" s="40"/>
      <c r="G79" s="40"/>
      <c r="I79" s="40"/>
      <c r="J79" s="18"/>
    </row>
    <row r="80" spans="3:10" ht="12" customHeight="1">
      <c r="C80" s="40"/>
      <c r="D80" s="40"/>
      <c r="E80" s="18"/>
      <c r="F80" s="40"/>
      <c r="G80" s="40"/>
      <c r="I80" s="40"/>
      <c r="J80" s="18"/>
    </row>
    <row r="81" spans="3:10" ht="12" customHeight="1">
      <c r="C81" s="40"/>
      <c r="D81" s="40"/>
      <c r="E81" s="18"/>
      <c r="F81" s="40"/>
      <c r="G81" s="40"/>
      <c r="I81" s="40"/>
      <c r="J81" s="18"/>
    </row>
    <row r="82" spans="3:10" ht="12" customHeight="1">
      <c r="C82" s="40"/>
      <c r="D82" s="40"/>
      <c r="E82" s="18"/>
      <c r="F82" s="40"/>
      <c r="G82" s="40"/>
      <c r="I82" s="40"/>
      <c r="J82" s="18"/>
    </row>
    <row r="83" spans="3:10" ht="12" customHeight="1">
      <c r="C83" s="40"/>
      <c r="D83" s="40"/>
      <c r="E83" s="18"/>
      <c r="F83" s="40"/>
      <c r="G83" s="40"/>
      <c r="I83" s="40"/>
      <c r="J83" s="18"/>
    </row>
    <row r="84" spans="3:10" ht="12" customHeight="1">
      <c r="C84" s="40"/>
      <c r="D84" s="40"/>
      <c r="E84" s="18"/>
      <c r="F84" s="40"/>
      <c r="G84" s="40"/>
      <c r="I84" s="40"/>
      <c r="J84" s="18"/>
    </row>
    <row r="85" spans="3:10" ht="12" customHeight="1">
      <c r="C85" s="40"/>
      <c r="D85" s="40"/>
      <c r="E85" s="18"/>
      <c r="F85" s="40"/>
      <c r="G85" s="40"/>
      <c r="I85" s="40"/>
      <c r="J85" s="18"/>
    </row>
    <row r="86" spans="3:10" ht="12" customHeight="1">
      <c r="C86" s="40"/>
      <c r="D86" s="40"/>
      <c r="E86" s="18"/>
      <c r="F86" s="40"/>
      <c r="G86" s="40"/>
      <c r="I86" s="40"/>
      <c r="J86" s="18"/>
    </row>
    <row r="87" spans="3:10" ht="12" customHeight="1">
      <c r="C87" s="40"/>
      <c r="D87" s="40"/>
      <c r="E87" s="18"/>
      <c r="F87" s="40"/>
      <c r="G87" s="40"/>
      <c r="I87" s="40"/>
      <c r="J87" s="18"/>
    </row>
    <row r="88" spans="3:10" ht="12" customHeight="1">
      <c r="C88" s="40"/>
      <c r="D88" s="40"/>
      <c r="E88" s="18"/>
      <c r="F88" s="40"/>
      <c r="G88" s="40"/>
      <c r="I88" s="40"/>
      <c r="J88" s="18"/>
    </row>
    <row r="89" spans="3:10" ht="12" customHeight="1">
      <c r="C89" s="40"/>
      <c r="D89" s="40"/>
      <c r="E89" s="18"/>
      <c r="F89" s="40"/>
      <c r="G89" s="40"/>
      <c r="I89" s="40"/>
      <c r="J89" s="18"/>
    </row>
    <row r="90" spans="3:10" ht="12" customHeight="1">
      <c r="C90" s="40"/>
      <c r="D90" s="40"/>
      <c r="E90" s="18"/>
      <c r="F90" s="40"/>
      <c r="G90" s="40"/>
      <c r="I90" s="40"/>
      <c r="J90" s="18"/>
    </row>
    <row r="91" spans="3:10" ht="12" customHeight="1">
      <c r="C91" s="40"/>
      <c r="D91" s="40"/>
      <c r="E91" s="18"/>
      <c r="F91" s="40"/>
      <c r="G91" s="40"/>
      <c r="I91" s="40"/>
      <c r="J91" s="18"/>
    </row>
    <row r="92" spans="3:10" ht="12" customHeight="1">
      <c r="C92" s="40"/>
      <c r="D92" s="40"/>
      <c r="E92" s="18"/>
      <c r="F92" s="40"/>
      <c r="G92" s="40"/>
      <c r="I92" s="40"/>
      <c r="J92" s="18"/>
    </row>
    <row r="93" spans="3:10" ht="12" customHeight="1">
      <c r="C93" s="40"/>
      <c r="D93" s="40"/>
      <c r="E93" s="18"/>
      <c r="F93" s="40"/>
      <c r="G93" s="40"/>
      <c r="I93" s="40"/>
      <c r="J93" s="18"/>
    </row>
    <row r="94" spans="3:10" ht="12" customHeight="1">
      <c r="C94" s="40"/>
      <c r="D94" s="40"/>
      <c r="E94" s="18"/>
      <c r="F94" s="40"/>
      <c r="G94" s="40"/>
      <c r="I94" s="40"/>
      <c r="J94" s="18"/>
    </row>
    <row r="95" spans="3:10" ht="12" customHeight="1">
      <c r="C95" s="40"/>
      <c r="D95" s="40"/>
      <c r="E95" s="18"/>
      <c r="F95" s="40"/>
      <c r="G95" s="40"/>
      <c r="I95" s="40"/>
      <c r="J95" s="18"/>
    </row>
    <row r="96" spans="3:10" ht="12" customHeight="1">
      <c r="C96" s="40"/>
      <c r="D96" s="40"/>
      <c r="E96" s="18"/>
      <c r="F96" s="40"/>
      <c r="G96" s="40"/>
      <c r="I96" s="40"/>
      <c r="J96" s="18"/>
    </row>
    <row r="97" spans="3:10" ht="12" customHeight="1">
      <c r="C97" s="40"/>
      <c r="D97" s="40"/>
      <c r="E97" s="18"/>
      <c r="F97" s="40"/>
      <c r="G97" s="40"/>
      <c r="I97" s="40"/>
      <c r="J97" s="18"/>
    </row>
    <row r="98" spans="3:10" ht="12" customHeight="1">
      <c r="C98" s="40"/>
      <c r="D98" s="40"/>
      <c r="E98" s="18"/>
      <c r="F98" s="40"/>
      <c r="G98" s="40"/>
      <c r="I98" s="40"/>
      <c r="J98" s="18"/>
    </row>
    <row r="99" spans="3:10" ht="12" customHeight="1">
      <c r="C99" s="40"/>
      <c r="D99" s="40"/>
      <c r="E99" s="18"/>
      <c r="F99" s="40"/>
      <c r="G99" s="40"/>
      <c r="I99" s="40"/>
      <c r="J99" s="18"/>
    </row>
    <row r="100" spans="3:10" ht="12" customHeight="1">
      <c r="C100" s="40"/>
      <c r="D100" s="40"/>
      <c r="E100" s="18"/>
      <c r="F100" s="40"/>
      <c r="G100" s="40"/>
      <c r="I100" s="40"/>
      <c r="J100" s="18"/>
    </row>
    <row r="101" spans="3:10" ht="12" customHeight="1">
      <c r="C101" s="40"/>
      <c r="D101" s="40"/>
      <c r="E101" s="18"/>
      <c r="F101" s="40"/>
      <c r="G101" s="40"/>
      <c r="I101" s="40"/>
      <c r="J101" s="18"/>
    </row>
    <row r="104" spans="3:10" ht="12" customHeight="1">
      <c r="C104" s="40"/>
      <c r="D104" s="40"/>
      <c r="E104" s="18"/>
      <c r="F104" s="40"/>
      <c r="G104" s="40"/>
      <c r="I104" s="40"/>
      <c r="J104" s="18"/>
    </row>
    <row r="105" spans="3:10" ht="12" customHeight="1">
      <c r="C105" s="40"/>
      <c r="D105" s="40"/>
      <c r="E105" s="18"/>
      <c r="F105" s="40"/>
      <c r="G105" s="40"/>
      <c r="I105" s="40"/>
      <c r="J105" s="18"/>
    </row>
    <row r="106" spans="3:10" ht="12" customHeight="1">
      <c r="C106" s="40"/>
      <c r="D106" s="40"/>
      <c r="E106" s="18"/>
      <c r="F106" s="40"/>
      <c r="G106" s="40"/>
      <c r="I106" s="40"/>
      <c r="J106" s="18"/>
    </row>
    <row r="107" spans="3:10" ht="12" customHeight="1">
      <c r="C107" s="40"/>
      <c r="D107" s="40"/>
      <c r="E107" s="18"/>
      <c r="F107" s="40"/>
      <c r="G107" s="40"/>
      <c r="I107" s="40"/>
      <c r="J107" s="18"/>
    </row>
    <row r="108" spans="3:10" ht="12" customHeight="1">
      <c r="C108" s="40"/>
      <c r="D108" s="40"/>
      <c r="E108" s="18"/>
      <c r="F108" s="40"/>
      <c r="G108" s="40"/>
      <c r="I108" s="40"/>
      <c r="J108" s="18"/>
    </row>
    <row r="110" spans="3:10" ht="12" customHeight="1">
      <c r="C110" s="40"/>
      <c r="D110" s="40"/>
      <c r="E110" s="18"/>
      <c r="F110" s="40"/>
      <c r="G110" s="40"/>
      <c r="I110" s="40"/>
      <c r="J110" s="18"/>
    </row>
    <row r="111" spans="3:10" ht="12" customHeight="1">
      <c r="C111" s="40"/>
      <c r="D111" s="40"/>
      <c r="E111" s="18"/>
      <c r="F111" s="40"/>
      <c r="G111" s="40"/>
      <c r="I111" s="40"/>
      <c r="J111" s="18"/>
    </row>
    <row r="112" spans="3:10" ht="12" customHeight="1">
      <c r="C112" s="40"/>
      <c r="D112" s="40"/>
      <c r="E112" s="18"/>
      <c r="F112" s="40"/>
      <c r="G112" s="40"/>
      <c r="I112" s="40"/>
      <c r="J112" s="18"/>
    </row>
    <row r="113" spans="3:10" ht="12" customHeight="1">
      <c r="C113" s="40"/>
      <c r="D113" s="40"/>
      <c r="E113" s="18"/>
      <c r="F113" s="40"/>
      <c r="G113" s="40"/>
      <c r="I113" s="40"/>
      <c r="J113" s="18"/>
    </row>
    <row r="114" spans="3:10" ht="12" customHeight="1">
      <c r="C114" s="40"/>
      <c r="D114" s="40"/>
      <c r="E114" s="18"/>
      <c r="F114" s="40"/>
      <c r="G114" s="40"/>
      <c r="I114" s="40"/>
      <c r="J114" s="18"/>
    </row>
    <row r="117" spans="3:10" ht="12" customHeight="1">
      <c r="C117" s="40"/>
      <c r="D117" s="40"/>
      <c r="E117" s="18"/>
      <c r="F117" s="40"/>
      <c r="G117" s="40"/>
      <c r="I117" s="40"/>
      <c r="J117" s="18"/>
    </row>
    <row r="118" spans="3:10" ht="12" customHeight="1">
      <c r="C118" s="40"/>
      <c r="D118" s="40"/>
      <c r="E118" s="18"/>
      <c r="F118" s="40"/>
      <c r="G118" s="40"/>
      <c r="I118" s="40"/>
      <c r="J118" s="18"/>
    </row>
    <row r="119" spans="3:10" ht="12" customHeight="1">
      <c r="C119" s="40"/>
      <c r="D119" s="40"/>
      <c r="E119" s="18"/>
      <c r="F119" s="40"/>
      <c r="G119" s="40"/>
      <c r="I119" s="40"/>
      <c r="J119" s="18"/>
    </row>
    <row r="120" spans="3:10" ht="12" customHeight="1">
      <c r="C120" s="40"/>
      <c r="D120" s="40"/>
      <c r="E120" s="18"/>
      <c r="F120" s="40"/>
      <c r="G120" s="40"/>
      <c r="I120" s="40"/>
      <c r="J120" s="18"/>
    </row>
    <row r="121" spans="3:10" ht="12" customHeight="1">
      <c r="C121" s="40"/>
      <c r="D121" s="40"/>
      <c r="E121" s="18"/>
      <c r="F121" s="40"/>
      <c r="G121" s="40"/>
      <c r="I121" s="40"/>
      <c r="J121" s="18"/>
    </row>
    <row r="122" spans="3:10" ht="12" customHeight="1">
      <c r="C122" s="40"/>
      <c r="D122" s="40"/>
      <c r="E122" s="18"/>
      <c r="F122" s="40"/>
      <c r="G122" s="40"/>
      <c r="I122" s="40"/>
      <c r="J122" s="18"/>
    </row>
    <row r="123" spans="3:10" ht="12" customHeight="1">
      <c r="C123" s="40"/>
      <c r="D123" s="40"/>
      <c r="E123" s="18"/>
      <c r="F123" s="40"/>
      <c r="G123" s="40"/>
      <c r="I123" s="40"/>
      <c r="J123" s="18"/>
    </row>
    <row r="124" spans="3:10" ht="12" customHeight="1">
      <c r="C124" s="40"/>
      <c r="D124" s="40"/>
      <c r="E124" s="18"/>
      <c r="F124" s="40"/>
      <c r="G124" s="40"/>
      <c r="I124" s="40"/>
      <c r="J124" s="18"/>
    </row>
    <row r="125" spans="3:10" ht="12" customHeight="1">
      <c r="C125" s="40"/>
      <c r="D125" s="40"/>
      <c r="E125" s="18"/>
      <c r="F125" s="40"/>
      <c r="G125" s="40"/>
      <c r="I125" s="40"/>
      <c r="J125" s="18"/>
    </row>
    <row r="126" spans="3:10" ht="12" customHeight="1">
      <c r="C126" s="40"/>
      <c r="D126" s="40"/>
      <c r="E126" s="18"/>
      <c r="F126" s="40"/>
      <c r="G126" s="40"/>
      <c r="I126" s="40"/>
      <c r="J126" s="18"/>
    </row>
    <row r="127" spans="3:10" ht="12" customHeight="1">
      <c r="C127" s="40"/>
      <c r="D127" s="40"/>
      <c r="E127" s="18"/>
      <c r="F127" s="40"/>
      <c r="G127" s="40"/>
      <c r="I127" s="40"/>
      <c r="J127" s="18"/>
    </row>
    <row r="128" spans="3:10" ht="12" customHeight="1">
      <c r="C128" s="40"/>
      <c r="D128" s="40"/>
      <c r="E128" s="18"/>
      <c r="F128" s="40"/>
      <c r="G128" s="40"/>
      <c r="I128" s="40"/>
      <c r="J128" s="18"/>
    </row>
    <row r="129" spans="3:10" ht="12" customHeight="1">
      <c r="C129" s="40"/>
      <c r="D129" s="40"/>
      <c r="E129" s="18"/>
      <c r="F129" s="40"/>
      <c r="G129" s="40"/>
      <c r="I129" s="40"/>
      <c r="J129" s="18"/>
    </row>
    <row r="130" spans="3:10" ht="12" customHeight="1">
      <c r="C130" s="40"/>
      <c r="D130" s="40"/>
      <c r="E130" s="18"/>
      <c r="F130" s="40"/>
      <c r="G130" s="40"/>
      <c r="I130" s="40"/>
      <c r="J130" s="18"/>
    </row>
    <row r="131" spans="3:10" ht="12" customHeight="1">
      <c r="C131" s="40"/>
      <c r="D131" s="40"/>
      <c r="E131" s="18"/>
      <c r="F131" s="40"/>
      <c r="G131" s="40"/>
      <c r="I131" s="40"/>
      <c r="J131" s="18"/>
    </row>
    <row r="132" spans="3:10" ht="12" customHeight="1">
      <c r="C132" s="40"/>
      <c r="D132" s="40"/>
      <c r="E132" s="18"/>
      <c r="F132" s="40"/>
      <c r="G132" s="40"/>
      <c r="I132" s="40"/>
      <c r="J132" s="18"/>
    </row>
    <row r="133" spans="3:10" ht="12" customHeight="1">
      <c r="C133" s="40"/>
      <c r="D133" s="40"/>
      <c r="E133" s="18"/>
      <c r="F133" s="40"/>
      <c r="G133" s="40"/>
      <c r="I133" s="40"/>
      <c r="J133" s="18"/>
    </row>
    <row r="134" spans="3:10" ht="12" customHeight="1">
      <c r="C134" s="40"/>
      <c r="D134" s="40"/>
      <c r="E134" s="18"/>
      <c r="F134" s="40"/>
      <c r="G134" s="40"/>
      <c r="I134" s="40"/>
      <c r="J134" s="18"/>
    </row>
    <row r="135" spans="3:10" ht="12" customHeight="1">
      <c r="C135" s="40"/>
      <c r="D135" s="40"/>
      <c r="E135" s="18"/>
      <c r="F135" s="40"/>
      <c r="G135" s="40"/>
      <c r="I135" s="40"/>
      <c r="J135" s="18"/>
    </row>
    <row r="136" spans="3:10" ht="12" customHeight="1">
      <c r="C136" s="40"/>
      <c r="D136" s="40"/>
      <c r="E136" s="18"/>
      <c r="F136" s="40"/>
      <c r="G136" s="40"/>
      <c r="I136" s="40"/>
      <c r="J136" s="18"/>
    </row>
    <row r="137" spans="3:10" ht="12" customHeight="1">
      <c r="C137" s="40"/>
      <c r="D137" s="40"/>
      <c r="E137" s="18"/>
      <c r="F137" s="40"/>
      <c r="G137" s="40"/>
      <c r="I137" s="40"/>
      <c r="J137" s="18"/>
    </row>
    <row r="138" spans="3:10" ht="12" customHeight="1">
      <c r="C138" s="40"/>
      <c r="D138" s="40"/>
      <c r="E138" s="18"/>
      <c r="F138" s="40"/>
      <c r="G138" s="40"/>
      <c r="I138" s="40"/>
      <c r="J138" s="18"/>
    </row>
    <row r="139" spans="3:10" ht="12" customHeight="1">
      <c r="C139" s="40"/>
      <c r="D139" s="40"/>
      <c r="E139" s="18"/>
      <c r="F139" s="40"/>
      <c r="G139" s="40"/>
      <c r="I139" s="40"/>
      <c r="J139" s="18"/>
    </row>
    <row r="140" spans="3:10" ht="12" customHeight="1">
      <c r="C140" s="40"/>
      <c r="D140" s="40"/>
      <c r="E140" s="18"/>
      <c r="F140" s="40"/>
      <c r="G140" s="40"/>
      <c r="I140" s="40"/>
      <c r="J140" s="18"/>
    </row>
    <row r="141" spans="3:10" ht="12" customHeight="1">
      <c r="C141" s="40"/>
      <c r="D141" s="40"/>
      <c r="E141" s="18"/>
      <c r="F141" s="40"/>
      <c r="G141" s="40"/>
      <c r="I141" s="40"/>
      <c r="J141" s="18"/>
    </row>
    <row r="142" spans="3:10" ht="12" customHeight="1">
      <c r="C142" s="40"/>
      <c r="D142" s="40"/>
      <c r="E142" s="18"/>
      <c r="F142" s="40"/>
      <c r="G142" s="40"/>
      <c r="I142" s="40"/>
      <c r="J142" s="18"/>
    </row>
    <row r="143" spans="3:10" ht="12" customHeight="1">
      <c r="C143" s="40"/>
      <c r="D143" s="40"/>
      <c r="E143" s="18"/>
      <c r="F143" s="40"/>
      <c r="G143" s="40"/>
      <c r="I143" s="40"/>
      <c r="J143" s="18"/>
    </row>
    <row r="144" spans="3:10" ht="12" customHeight="1">
      <c r="C144" s="40"/>
      <c r="D144" s="40"/>
      <c r="E144" s="18"/>
      <c r="F144" s="40"/>
      <c r="G144" s="40"/>
      <c r="I144" s="40"/>
      <c r="J144" s="18"/>
    </row>
    <row r="145" spans="3:10" ht="12" customHeight="1">
      <c r="C145" s="40"/>
      <c r="D145" s="40"/>
      <c r="E145" s="18"/>
      <c r="F145" s="40"/>
      <c r="G145" s="40"/>
      <c r="I145" s="40"/>
      <c r="J145" s="18"/>
    </row>
    <row r="146" spans="3:10" ht="12" customHeight="1">
      <c r="C146" s="40"/>
      <c r="D146" s="40"/>
      <c r="E146" s="18"/>
      <c r="F146" s="40"/>
      <c r="G146" s="40"/>
      <c r="I146" s="40"/>
      <c r="J146" s="18"/>
    </row>
    <row r="148" spans="3:10" ht="12" customHeight="1">
      <c r="C148" s="40"/>
      <c r="D148" s="40"/>
      <c r="E148" s="18"/>
      <c r="F148" s="40"/>
      <c r="G148" s="40"/>
      <c r="I148" s="40"/>
      <c r="J148" s="18"/>
    </row>
    <row r="149" spans="3:10" ht="12" customHeight="1">
      <c r="C149" s="40"/>
      <c r="D149" s="40"/>
      <c r="E149" s="18"/>
      <c r="F149" s="40"/>
      <c r="G149" s="40"/>
      <c r="I149" s="40"/>
      <c r="J149" s="18"/>
    </row>
    <row r="150" spans="3:10" ht="12" customHeight="1">
      <c r="C150" s="40"/>
      <c r="D150" s="40"/>
      <c r="E150" s="18"/>
      <c r="F150" s="40"/>
      <c r="G150" s="40"/>
      <c r="I150" s="40"/>
      <c r="J150" s="18"/>
    </row>
    <row r="151" spans="3:10" ht="12" customHeight="1">
      <c r="C151" s="40"/>
      <c r="D151" s="40"/>
      <c r="E151" s="18"/>
      <c r="F151" s="40"/>
      <c r="G151" s="40"/>
      <c r="I151" s="40"/>
      <c r="J151" s="18"/>
    </row>
    <row r="152" spans="3:10" ht="12" customHeight="1">
      <c r="C152" s="40"/>
      <c r="D152" s="40"/>
      <c r="E152" s="18"/>
      <c r="F152" s="40"/>
      <c r="G152" s="40"/>
      <c r="I152" s="40"/>
      <c r="J152" s="18"/>
    </row>
    <row r="153" spans="3:10" ht="12" customHeight="1">
      <c r="C153" s="40"/>
      <c r="D153" s="40"/>
      <c r="E153" s="18"/>
      <c r="F153" s="40"/>
      <c r="G153" s="40"/>
      <c r="I153" s="40"/>
      <c r="J153" s="18"/>
    </row>
    <row r="154" spans="3:10" ht="12" customHeight="1">
      <c r="C154" s="40"/>
      <c r="D154" s="40"/>
      <c r="E154" s="18"/>
      <c r="F154" s="40"/>
      <c r="G154" s="40"/>
      <c r="I154" s="40"/>
      <c r="J154" s="18"/>
    </row>
    <row r="155" spans="3:10" ht="12" customHeight="1">
      <c r="C155" s="40"/>
      <c r="D155" s="40"/>
      <c r="E155" s="18"/>
      <c r="F155" s="40"/>
      <c r="G155" s="40"/>
      <c r="I155" s="40"/>
      <c r="J155" s="18"/>
    </row>
    <row r="156" spans="3:10" ht="12" customHeight="1">
      <c r="C156" s="40"/>
      <c r="D156" s="40"/>
      <c r="E156" s="18"/>
      <c r="F156" s="40"/>
      <c r="G156" s="40"/>
      <c r="I156" s="40"/>
      <c r="J156" s="18"/>
    </row>
    <row r="159" spans="3:10" ht="12" customHeight="1">
      <c r="C159" s="40"/>
      <c r="D159" s="40"/>
      <c r="E159" s="18"/>
      <c r="F159" s="40"/>
      <c r="G159" s="40"/>
      <c r="I159" s="40"/>
      <c r="J159" s="18"/>
    </row>
    <row r="160" spans="3:10" ht="12" customHeight="1">
      <c r="C160" s="40"/>
      <c r="D160" s="40"/>
      <c r="E160" s="18"/>
      <c r="F160" s="40"/>
      <c r="G160" s="40"/>
      <c r="I160" s="40"/>
      <c r="J160" s="18"/>
    </row>
    <row r="161" spans="3:10" ht="12" customHeight="1">
      <c r="C161" s="40"/>
      <c r="D161" s="40"/>
      <c r="E161" s="18"/>
      <c r="F161" s="40"/>
      <c r="G161" s="40"/>
      <c r="I161" s="40"/>
      <c r="J161" s="18"/>
    </row>
    <row r="163" spans="3:10" ht="12" customHeight="1">
      <c r="C163" s="40"/>
      <c r="D163" s="40"/>
      <c r="E163" s="18"/>
      <c r="F163" s="40"/>
      <c r="G163" s="40"/>
      <c r="I163" s="40"/>
      <c r="J163" s="18"/>
    </row>
    <row r="173" spans="3:10" ht="12" customHeight="1">
      <c r="C173" s="40"/>
      <c r="D173" s="40"/>
      <c r="E173" s="18"/>
      <c r="F173" s="40"/>
      <c r="G173" s="40"/>
      <c r="I173" s="40"/>
      <c r="J173" s="18"/>
    </row>
    <row r="174" spans="3:10" ht="12" customHeight="1">
      <c r="C174" s="40"/>
      <c r="D174" s="40"/>
      <c r="E174" s="18"/>
      <c r="F174" s="40"/>
      <c r="G174" s="40"/>
      <c r="I174" s="40"/>
      <c r="J174" s="18"/>
    </row>
    <row r="175" spans="3:10" ht="12" customHeight="1">
      <c r="C175" s="40"/>
      <c r="D175" s="40"/>
      <c r="E175" s="18"/>
      <c r="F175" s="40"/>
      <c r="G175" s="40"/>
      <c r="I175" s="40"/>
      <c r="J175" s="18"/>
    </row>
    <row r="176" spans="3:10" ht="12" customHeight="1">
      <c r="C176" s="40"/>
      <c r="D176" s="40"/>
      <c r="E176" s="18"/>
      <c r="F176" s="40"/>
      <c r="G176" s="40"/>
      <c r="I176" s="40"/>
      <c r="J176" s="18"/>
    </row>
    <row r="177" spans="3:10" ht="12" customHeight="1">
      <c r="C177" s="40"/>
      <c r="D177" s="40"/>
      <c r="E177" s="18"/>
      <c r="F177" s="40"/>
      <c r="G177" s="40"/>
      <c r="I177" s="40"/>
      <c r="J177" s="18"/>
    </row>
    <row r="178" spans="3:10" ht="12" customHeight="1">
      <c r="C178" s="40"/>
      <c r="D178" s="40"/>
      <c r="E178" s="18"/>
      <c r="F178" s="40"/>
      <c r="G178" s="40"/>
      <c r="I178" s="40"/>
      <c r="J178" s="18"/>
    </row>
    <row r="179" spans="3:10" ht="12" customHeight="1">
      <c r="C179" s="40"/>
      <c r="D179" s="40"/>
      <c r="E179" s="18"/>
      <c r="F179" s="40"/>
      <c r="G179" s="40"/>
      <c r="I179" s="40"/>
      <c r="J179" s="18"/>
    </row>
    <row r="180" spans="3:10" ht="12" customHeight="1">
      <c r="C180" s="40"/>
      <c r="D180" s="40"/>
      <c r="E180" s="18"/>
      <c r="F180" s="40"/>
      <c r="G180" s="40"/>
      <c r="I180" s="40"/>
      <c r="J180" s="18"/>
    </row>
    <row r="181" spans="3:10" ht="12" customHeight="1">
      <c r="C181" s="40"/>
      <c r="D181" s="40"/>
      <c r="E181" s="18"/>
      <c r="F181" s="40"/>
      <c r="G181" s="40"/>
      <c r="I181" s="40"/>
      <c r="J181" s="18"/>
    </row>
  </sheetData>
  <pageMargins left="0.75" right="0.75" top="1" bottom="1" header="0.5" footer="0.5"/>
  <pageSetup paperSize="9" scale="92" orientation="portrait" horizontalDpi="300" verticalDpi="300" r:id="rId1"/>
  <headerFooter>
    <oddFooter>&amp;C&amp;1#&amp;"Calibri"&amp;10 Secret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R30"/>
  <sheetViews>
    <sheetView workbookViewId="0"/>
  </sheetViews>
  <sheetFormatPr defaultRowHeight="12.75"/>
  <cols>
    <col min="1" max="1" width="34" customWidth="1"/>
    <col min="2" max="2" width="10.28515625" customWidth="1"/>
    <col min="3" max="3" width="10" customWidth="1"/>
    <col min="4" max="4" width="8" customWidth="1"/>
    <col min="5" max="5" width="9.28515625" customWidth="1"/>
    <col min="12" max="12" width="9.7109375" bestFit="1" customWidth="1"/>
  </cols>
  <sheetData>
    <row r="2" spans="1:18" ht="14.25">
      <c r="A2" s="258" t="s">
        <v>132</v>
      </c>
      <c r="B2" s="259"/>
      <c r="C2" s="259"/>
      <c r="D2" s="259"/>
      <c r="E2" s="259"/>
    </row>
    <row r="3" spans="1:18" ht="24.75" customHeight="1">
      <c r="A3" s="271"/>
      <c r="B3" s="272" t="s">
        <v>133</v>
      </c>
      <c r="C3" s="272" t="s">
        <v>134</v>
      </c>
      <c r="D3" s="272" t="s">
        <v>135</v>
      </c>
      <c r="E3" s="273" t="s">
        <v>136</v>
      </c>
      <c r="G3" s="44" t="s">
        <v>140</v>
      </c>
      <c r="H3" s="44"/>
      <c r="I3" s="44"/>
      <c r="J3" s="44"/>
      <c r="K3" s="44"/>
      <c r="L3" s="44"/>
      <c r="M3" s="44"/>
      <c r="N3" s="44" t="s">
        <v>33</v>
      </c>
    </row>
    <row r="4" spans="1:18" ht="11.65" customHeight="1">
      <c r="A4" s="560" t="s">
        <v>79</v>
      </c>
      <c r="B4" s="561" t="s">
        <v>25</v>
      </c>
      <c r="C4" s="561" t="s">
        <v>25</v>
      </c>
      <c r="D4" s="561" t="s">
        <v>25</v>
      </c>
      <c r="E4" s="562" t="s">
        <v>25</v>
      </c>
      <c r="G4" s="245" t="s">
        <v>141</v>
      </c>
      <c r="H4" s="245" t="s">
        <v>30</v>
      </c>
      <c r="I4" s="245" t="s">
        <v>19</v>
      </c>
      <c r="J4" s="245" t="s">
        <v>18</v>
      </c>
      <c r="K4" s="44"/>
      <c r="L4" s="44" t="s">
        <v>20</v>
      </c>
      <c r="M4" s="44"/>
      <c r="N4" s="245" t="s">
        <v>141</v>
      </c>
      <c r="O4" s="245" t="s">
        <v>30</v>
      </c>
      <c r="P4" s="245" t="s">
        <v>19</v>
      </c>
      <c r="Q4" s="245" t="s">
        <v>18</v>
      </c>
      <c r="R4" s="245" t="s">
        <v>150</v>
      </c>
    </row>
    <row r="5" spans="1:18" ht="13.5">
      <c r="A5" s="563" t="s">
        <v>50</v>
      </c>
      <c r="B5" s="572">
        <v>3547.9999999999991</v>
      </c>
      <c r="C5" s="572">
        <v>7472.9999999999991</v>
      </c>
      <c r="D5" s="572">
        <v>-230.99999999999702</v>
      </c>
      <c r="E5" s="572">
        <v>10790</v>
      </c>
      <c r="G5" s="30">
        <f>(B5-'Barclays UK YTD'!C7)</f>
        <v>-3804.9999999999991</v>
      </c>
      <c r="H5" s="30">
        <f>(C5-'Barclays International YTD'!C8)</f>
        <v>-7201.9999999999882</v>
      </c>
      <c r="I5" s="30">
        <f>(D5-'Head Office YTD'!C7)</f>
        <v>165.000000000011</v>
      </c>
      <c r="J5" s="30">
        <f>E5-'Group PH'!C6</f>
        <v>4890.0000000000055</v>
      </c>
      <c r="K5" s="44"/>
      <c r="L5" s="30">
        <f>(ROUND(E5,0)-ROUND(D5,0)-ROUND(C5,0)-ROUND(B5,0))</f>
        <v>0</v>
      </c>
      <c r="M5" s="44"/>
      <c r="N5" s="44"/>
    </row>
    <row r="6" spans="1:18" ht="11.25" customHeight="1">
      <c r="A6" s="564" t="s">
        <v>51</v>
      </c>
      <c r="B6" s="573">
        <v>-421.00000000000006</v>
      </c>
      <c r="C6" s="573">
        <v>-492</v>
      </c>
      <c r="D6" s="573">
        <v>-15.000000000000053</v>
      </c>
      <c r="E6" s="573">
        <v>-928.00000000000011</v>
      </c>
      <c r="G6" s="30">
        <f>(B6-'Barclays UK YTD'!C8)</f>
        <v>290.99999999999994</v>
      </c>
      <c r="H6" s="30">
        <f>(C6-'Barclays International YTD'!C9)</f>
        <v>681</v>
      </c>
      <c r="I6" s="30">
        <f>(D6-'Head Office YTD'!C8)</f>
        <v>11.999999999999776</v>
      </c>
      <c r="J6" s="30">
        <f>E6-'Group PH'!C7</f>
        <v>-873.00000000000011</v>
      </c>
      <c r="K6" s="44"/>
      <c r="L6" s="30">
        <f t="shared" ref="L6:L10" si="0">(ROUND(E6,0)-ROUND(D6,0)-ROUND(C6,0)-ROUND(B6,0))</f>
        <v>0</v>
      </c>
      <c r="M6" s="44"/>
      <c r="N6" s="44"/>
    </row>
    <row r="7" spans="1:18" ht="13.5">
      <c r="A7" s="565" t="s">
        <v>137</v>
      </c>
      <c r="B7" s="574">
        <v>3127.0000000000005</v>
      </c>
      <c r="C7" s="574">
        <v>6980.9999999999973</v>
      </c>
      <c r="D7" s="574">
        <v>-245.9999999999977</v>
      </c>
      <c r="E7" s="574">
        <v>9861.9999999999982</v>
      </c>
      <c r="G7" s="30">
        <f>(B7-'Barclays UK YTD'!C9)</f>
        <v>-3513.9999999999986</v>
      </c>
      <c r="H7" s="30">
        <f>(C7-'Barclays International YTD'!C10)</f>
        <v>-6520.9999999999973</v>
      </c>
      <c r="I7" s="30">
        <f>(ROUND(D7,0)-ROUND('Head Office YTD'!C9,0))</f>
        <v>177</v>
      </c>
      <c r="J7" s="30">
        <f>E7-'Group PH'!C8</f>
        <v>4017.0000000000055</v>
      </c>
      <c r="K7" s="44"/>
      <c r="L7" s="30">
        <f t="shared" si="0"/>
        <v>0</v>
      </c>
      <c r="M7" s="44"/>
      <c r="N7" s="44"/>
    </row>
    <row r="8" spans="1:18" ht="12" customHeight="1">
      <c r="A8" s="566" t="s">
        <v>87</v>
      </c>
      <c r="B8" s="575">
        <v>-2064.9999999999995</v>
      </c>
      <c r="C8" s="575">
        <v>-4670.9999999999982</v>
      </c>
      <c r="D8" s="575">
        <v>-135.99999999999343</v>
      </c>
      <c r="E8" s="575">
        <v>-6871.99999999999</v>
      </c>
      <c r="G8" s="30">
        <f>(B8-'Barclays UK YTD'!C14)</f>
        <v>3554.0000000000014</v>
      </c>
      <c r="H8" s="30">
        <f>(C8-'Barclays International YTD'!C15)</f>
        <v>4782.0000000000018</v>
      </c>
      <c r="I8" s="30">
        <f>(D8-'Head Office YTD'!C15)</f>
        <v>226.00000000000645</v>
      </c>
      <c r="J8" s="30">
        <f>(E8-'Group PH'!C11)</f>
        <v>-3293.9999999999936</v>
      </c>
      <c r="K8" s="44"/>
      <c r="L8" s="30">
        <f t="shared" si="0"/>
        <v>0</v>
      </c>
      <c r="M8" s="44"/>
      <c r="N8" s="44"/>
    </row>
    <row r="9" spans="1:18" ht="11.25" customHeight="1">
      <c r="A9" s="564" t="s">
        <v>138</v>
      </c>
      <c r="B9" s="573" t="s">
        <v>152</v>
      </c>
      <c r="C9" s="573">
        <v>30.999999999999144</v>
      </c>
      <c r="D9" s="573">
        <v>-6.9999999999993969</v>
      </c>
      <c r="E9" s="573">
        <v>23.999999999999236</v>
      </c>
      <c r="G9" s="30" t="e">
        <f>(B9-'Barclays UK YTD'!C15)</f>
        <v>#VALUE!</v>
      </c>
      <c r="H9" s="30">
        <f>(C9-'Barclays International YTD'!C16)</f>
        <v>-37.999999999998266</v>
      </c>
      <c r="I9" s="30">
        <f>(D9-'Head Office YTD'!C16)</f>
        <v>-9.0000000000050768</v>
      </c>
      <c r="J9" s="30">
        <f>(E9-'Group PH'!C12)</f>
        <v>-108.00000000000108</v>
      </c>
      <c r="K9" s="44"/>
      <c r="L9" s="30" t="e">
        <f t="shared" si="0"/>
        <v>#VALUE!</v>
      </c>
      <c r="M9" s="44"/>
      <c r="N9" s="44"/>
    </row>
    <row r="10" spans="1:18" ht="13.15" customHeight="1">
      <c r="A10" s="567" t="s">
        <v>139</v>
      </c>
      <c r="B10" s="576">
        <v>1061.9999999999998</v>
      </c>
      <c r="C10" s="576">
        <v>2341.0000000000005</v>
      </c>
      <c r="D10" s="576">
        <v>-388.99999999999227</v>
      </c>
      <c r="E10" s="576">
        <v>3014.0000000000059</v>
      </c>
      <c r="G10" s="30">
        <f>(B10-'Barclays UK YTD'!C16)</f>
        <v>40.000000000001364</v>
      </c>
      <c r="H10" s="30">
        <f>(C10-'Barclays International YTD'!C17)</f>
        <v>-1776.9999999999905</v>
      </c>
      <c r="I10" s="30">
        <f>(ROUND(D10,0)-ROUND('Head Office YTD'!C17,0))</f>
        <v>394</v>
      </c>
      <c r="J10" s="30">
        <f>(ROUND(E10,0)-ROUND('Group PH'!C13,0))</f>
        <v>615</v>
      </c>
      <c r="K10" s="44"/>
      <c r="L10" s="30">
        <f t="shared" si="0"/>
        <v>0</v>
      </c>
      <c r="M10" s="44"/>
      <c r="N10" s="44"/>
    </row>
    <row r="11" spans="1:18" ht="14.25" thickBot="1">
      <c r="A11" s="568"/>
      <c r="B11" s="577"/>
      <c r="C11" s="577"/>
      <c r="D11" s="577"/>
      <c r="E11" s="577"/>
      <c r="G11" s="43" t="s">
        <v>143</v>
      </c>
      <c r="H11" s="44"/>
      <c r="I11" s="44"/>
      <c r="J11" s="44"/>
      <c r="K11" s="44"/>
      <c r="L11" s="44"/>
      <c r="M11" s="44"/>
      <c r="N11" s="44"/>
    </row>
    <row r="12" spans="1:18" ht="11.25" customHeight="1" thickBot="1">
      <c r="A12" s="564"/>
      <c r="B12" s="578" t="s">
        <v>151</v>
      </c>
      <c r="C12" s="578" t="s">
        <v>151</v>
      </c>
      <c r="D12" s="578" t="s">
        <v>151</v>
      </c>
      <c r="E12" s="578" t="s">
        <v>151</v>
      </c>
      <c r="G12" s="260" t="s">
        <v>13</v>
      </c>
      <c r="H12" s="261"/>
      <c r="I12" s="262"/>
      <c r="J12" s="44"/>
      <c r="K12" s="44"/>
      <c r="L12" s="44"/>
      <c r="M12" s="44"/>
      <c r="N12" s="44"/>
    </row>
    <row r="13" spans="1:18" ht="14.25" thickBot="1">
      <c r="A13" s="565" t="s">
        <v>74</v>
      </c>
      <c r="B13" s="682">
        <v>258953.00000000003</v>
      </c>
      <c r="C13" s="682">
        <v>951413.0000000007</v>
      </c>
      <c r="D13" s="682">
        <v>22356.999999999734</v>
      </c>
      <c r="E13" s="682">
        <v>1232823.0000000009</v>
      </c>
      <c r="G13" s="571">
        <f>ROUND(B13,-2)-ROUND('Barclays UK YTD'!C21,-2)</f>
        <v>1200</v>
      </c>
      <c r="H13" s="571">
        <f>ROUND('Barclays International YTD'!C27,-2)-ROUND(C13,-2)</f>
        <v>-90000</v>
      </c>
      <c r="I13" s="571">
        <f>ROUND('Head Office YTD'!C21,-2)-ROUND(D13,-2)</f>
        <v>-1400</v>
      </c>
      <c r="J13" s="571">
        <f>ROUND('Group Qrtly'!C31,-2)-ROUND(E13,-2)</f>
        <v>146900</v>
      </c>
      <c r="K13" s="44"/>
      <c r="L13" s="30">
        <f>ROUND(B13,-2)+ROUND(C13,-2)+ROUND(D13,-2)-ROUND(E13,-2)</f>
        <v>0</v>
      </c>
      <c r="M13" s="44"/>
      <c r="N13" s="44"/>
    </row>
    <row r="14" spans="1:18" ht="13.5" thickBot="1">
      <c r="G14" s="260" t="s">
        <v>142</v>
      </c>
      <c r="H14" s="261"/>
      <c r="I14" s="261"/>
      <c r="J14" s="262"/>
      <c r="K14" s="44"/>
      <c r="L14" s="44"/>
      <c r="M14" s="44"/>
      <c r="N14" s="44"/>
    </row>
    <row r="15" spans="1:18">
      <c r="G15" s="571">
        <f>ROUND('Barclays UK Qrtly'!C20,-2)-ROUND(B13,-2)</f>
        <v>50100</v>
      </c>
      <c r="H15" s="571">
        <f>ROUND('Barclays International Qrtly'!C26,-2)-ROUND(C13,-2)</f>
        <v>101500</v>
      </c>
      <c r="I15" s="571">
        <f>ROUND('Head Office Qrtly'!C19,-2)-ROUND(D13,-2)</f>
        <v>-4700</v>
      </c>
      <c r="J15" s="571">
        <f>ROUND('Group Qrtly'!C31,-2)-ROUND(E13,-2)</f>
        <v>146900</v>
      </c>
      <c r="K15" s="44"/>
      <c r="L15" s="44"/>
      <c r="M15" s="44"/>
      <c r="N15" s="44"/>
    </row>
    <row r="16" spans="1:18">
      <c r="G16" s="44"/>
      <c r="H16" s="44"/>
      <c r="I16" s="44"/>
      <c r="J16" s="44"/>
      <c r="K16" s="44" t="s">
        <v>144</v>
      </c>
      <c r="L16" s="44"/>
      <c r="M16" s="44"/>
      <c r="N16" s="44"/>
    </row>
    <row r="17" spans="1:14" ht="25.5">
      <c r="A17" s="271"/>
      <c r="B17" s="272" t="s">
        <v>133</v>
      </c>
      <c r="C17" s="272" t="s">
        <v>134</v>
      </c>
      <c r="D17" s="272" t="s">
        <v>135</v>
      </c>
      <c r="E17" s="274" t="s">
        <v>136</v>
      </c>
      <c r="G17" s="44"/>
      <c r="H17" s="44"/>
      <c r="I17" s="44"/>
      <c r="J17" s="44"/>
      <c r="K17" s="44"/>
      <c r="L17" s="44"/>
      <c r="M17" s="44"/>
      <c r="N17" s="44"/>
    </row>
    <row r="18" spans="1:14" ht="13.5">
      <c r="A18" s="499" t="s">
        <v>80</v>
      </c>
      <c r="B18" s="436" t="s">
        <v>25</v>
      </c>
      <c r="C18" s="436" t="s">
        <v>25</v>
      </c>
      <c r="D18" s="436" t="s">
        <v>25</v>
      </c>
      <c r="E18" s="436" t="s">
        <v>25</v>
      </c>
      <c r="G18" s="245" t="s">
        <v>141</v>
      </c>
      <c r="H18" s="245" t="s">
        <v>30</v>
      </c>
      <c r="I18" s="245" t="s">
        <v>19</v>
      </c>
      <c r="J18" s="245" t="s">
        <v>18</v>
      </c>
      <c r="K18" s="44"/>
      <c r="L18" s="44" t="s">
        <v>20</v>
      </c>
      <c r="M18" s="44"/>
      <c r="N18" s="44"/>
    </row>
    <row r="19" spans="1:14" ht="13.5">
      <c r="A19" s="425" t="s">
        <v>50</v>
      </c>
      <c r="B19" s="422">
        <v>3624</v>
      </c>
      <c r="C19" s="422">
        <v>7515</v>
      </c>
      <c r="D19" s="422">
        <v>-205</v>
      </c>
      <c r="E19" s="579">
        <v>10934</v>
      </c>
      <c r="G19" s="30">
        <f>(ROUND(B19,0)-ROUND('Barclays UK YTD'!D7,0))</f>
        <v>-3759</v>
      </c>
      <c r="H19" s="30">
        <f>(ROUND(C19,0)-ROUND('Barclays International YTD'!D8,0))</f>
        <v>-6511</v>
      </c>
      <c r="I19" s="30">
        <f>(ROUND(D19,0)-ROUND('Head Office YTD'!D7,0))</f>
        <v>68</v>
      </c>
      <c r="J19" s="30">
        <f>(ROUND(E19,0)-ROUND('Group PH'!D6,0))</f>
        <v>4651</v>
      </c>
      <c r="K19" s="44"/>
      <c r="L19" s="30">
        <f>(ROUND(E19,0)-ROUND(D19,0)-ROUND(C19,0)-ROUND(B19,0))</f>
        <v>0</v>
      </c>
      <c r="M19" s="44"/>
      <c r="N19" s="44"/>
    </row>
    <row r="20" spans="1:14" ht="25.5">
      <c r="A20" s="314" t="s">
        <v>75</v>
      </c>
      <c r="B20" s="418">
        <v>-415</v>
      </c>
      <c r="C20" s="418">
        <v>-161</v>
      </c>
      <c r="D20" s="418">
        <v>5</v>
      </c>
      <c r="E20" s="580">
        <v>-571</v>
      </c>
      <c r="G20" s="30">
        <f>(ROUND(B20,0)-ROUND('Barclays UK YTD'!D8,0))</f>
        <v>411</v>
      </c>
      <c r="H20" s="30">
        <f>(C20-'Barclays International YTD'!D9)</f>
        <v>497</v>
      </c>
      <c r="I20" s="30">
        <f>(ROUND(D20,0)-ROUND('Head Office YTD'!D8,0))</f>
        <v>-11</v>
      </c>
      <c r="J20" s="30">
        <f>(ROUND(E20,0)-ROUND('Group PH'!D7,0))</f>
        <v>1544</v>
      </c>
      <c r="K20" s="44"/>
      <c r="L20" s="30">
        <f t="shared" ref="L20:L24" si="1">(ROUND(E20,0)-ROUND(D20,0)-ROUND(C20,0)-ROUND(B20,0))</f>
        <v>0</v>
      </c>
      <c r="M20" s="44"/>
      <c r="N20" s="44"/>
    </row>
    <row r="21" spans="1:14" ht="13.5">
      <c r="A21" s="375" t="s">
        <v>137</v>
      </c>
      <c r="B21" s="581">
        <v>3209</v>
      </c>
      <c r="C21" s="581">
        <v>7354</v>
      </c>
      <c r="D21" s="581">
        <v>-200</v>
      </c>
      <c r="E21" s="581">
        <v>10363</v>
      </c>
      <c r="G21" s="30">
        <f>(ROUND(B21,0)-ROUND('Barclays UK YTD'!D9,0))</f>
        <v>-3348</v>
      </c>
      <c r="H21" s="30">
        <f>(C21-'Barclays International YTD'!D10)</f>
        <v>-6014</v>
      </c>
      <c r="I21" s="30">
        <f>(ROUND(D21,0)-ROUND('Head Office YTD'!D9,0))</f>
        <v>57</v>
      </c>
      <c r="J21" s="30">
        <f>(ROUND(E21,0)-ROUND('Group PH'!D8,0))</f>
        <v>6195</v>
      </c>
      <c r="K21" s="44"/>
      <c r="L21" s="30">
        <f t="shared" si="1"/>
        <v>0</v>
      </c>
      <c r="M21" s="44"/>
      <c r="N21" s="44"/>
    </row>
    <row r="22" spans="1:14" ht="13.5">
      <c r="A22" s="276" t="s">
        <v>87</v>
      </c>
      <c r="B22" s="384">
        <v>-2387</v>
      </c>
      <c r="C22" s="384">
        <v>-4668</v>
      </c>
      <c r="D22" s="384">
        <v>-1661</v>
      </c>
      <c r="E22" s="582">
        <v>-8716</v>
      </c>
      <c r="G22" s="30">
        <f>(ROUND(B22,0)-ROUND('Barclays UK YTD'!D14,0))</f>
        <v>2217</v>
      </c>
      <c r="H22" s="30">
        <f>(C22-'Barclays International YTD'!D15)</f>
        <v>4993</v>
      </c>
      <c r="I22" s="30">
        <f>(ROUND(D22,0)-ROUND('Head Office YTD'!D15,0))</f>
        <v>317</v>
      </c>
      <c r="J22" s="30">
        <f>(E22-'Group PH'!D11)</f>
        <v>-5453</v>
      </c>
      <c r="K22" s="44"/>
      <c r="L22" s="30">
        <f t="shared" si="1"/>
        <v>0</v>
      </c>
      <c r="M22" s="44"/>
      <c r="N22" s="44"/>
    </row>
    <row r="23" spans="1:14" ht="13.5">
      <c r="A23" s="314" t="s">
        <v>138</v>
      </c>
      <c r="B23" s="275">
        <v>4</v>
      </c>
      <c r="C23" s="275">
        <v>24</v>
      </c>
      <c r="D23" s="275">
        <v>-16</v>
      </c>
      <c r="E23" s="580">
        <v>12</v>
      </c>
      <c r="G23" s="30">
        <f>(B23-'Barclays UK YTD'!D15)</f>
        <v>1</v>
      </c>
      <c r="H23" s="30">
        <f>(C23-'Barclays International YTD'!D16)</f>
        <v>-44</v>
      </c>
      <c r="I23" s="30">
        <f>(ROUND(D23,0)-ROUND('Head Office YTD'!D16,0))</f>
        <v>-14</v>
      </c>
      <c r="J23" s="30">
        <f>(E23-'Group PH'!D12)</f>
        <v>4.0000000000006297</v>
      </c>
      <c r="K23" s="44"/>
      <c r="L23" s="30">
        <f t="shared" si="1"/>
        <v>0</v>
      </c>
      <c r="M23" s="44"/>
      <c r="N23" s="44"/>
    </row>
    <row r="24" spans="1:14" ht="13.5">
      <c r="A24" s="375" t="s">
        <v>139</v>
      </c>
      <c r="B24" s="581">
        <v>826</v>
      </c>
      <c r="C24" s="581">
        <v>2710</v>
      </c>
      <c r="D24" s="581">
        <v>-1877</v>
      </c>
      <c r="E24" s="581">
        <v>1659</v>
      </c>
      <c r="G24" s="30">
        <f>(ROUND(B24,0)-ROUND('Barclays UK YTD'!D16,0))</f>
        <v>-1130</v>
      </c>
      <c r="H24" s="30">
        <f>(ROUND(C24,0)-ROUND('Barclays International YTD'!D17,0))</f>
        <v>-1065</v>
      </c>
      <c r="I24" s="30">
        <f>(ROUND(D24,0)-ROUND('Head Office YTD'!D17,0))</f>
        <v>360</v>
      </c>
      <c r="J24" s="30">
        <f>(ROUND(E24,0)-ROUND('Group PH'!D13,0))</f>
        <v>746</v>
      </c>
      <c r="K24" s="44"/>
      <c r="L24" s="30">
        <f t="shared" si="1"/>
        <v>0</v>
      </c>
      <c r="M24" s="44"/>
      <c r="N24" s="44"/>
    </row>
    <row r="25" spans="1:14" ht="14.25" thickBot="1">
      <c r="A25" s="464"/>
      <c r="B25" s="577"/>
      <c r="C25" s="577"/>
      <c r="D25" s="577"/>
      <c r="E25" s="577"/>
      <c r="G25" s="43" t="s">
        <v>143</v>
      </c>
      <c r="H25" s="44"/>
      <c r="I25" s="44"/>
      <c r="J25" s="44"/>
      <c r="K25" s="44"/>
      <c r="L25" s="44"/>
      <c r="M25" s="44"/>
      <c r="N25" s="44"/>
    </row>
    <row r="26" spans="1:14" ht="14.25" thickBot="1">
      <c r="A26" s="499" t="s">
        <v>48</v>
      </c>
      <c r="B26" s="583" t="s">
        <v>151</v>
      </c>
      <c r="C26" s="583" t="s">
        <v>151</v>
      </c>
      <c r="D26" s="583" t="s">
        <v>151</v>
      </c>
      <c r="E26" s="583" t="s">
        <v>151</v>
      </c>
      <c r="G26" s="260" t="s">
        <v>13</v>
      </c>
      <c r="H26" s="261"/>
      <c r="I26" s="262"/>
      <c r="J26" s="44"/>
      <c r="K26" s="44"/>
      <c r="L26" s="44"/>
      <c r="M26" s="44"/>
      <c r="N26" s="44"/>
    </row>
    <row r="27" spans="1:14" ht="14.25" thickBot="1">
      <c r="A27" s="375" t="s">
        <v>74</v>
      </c>
      <c r="B27" s="570">
        <v>249700</v>
      </c>
      <c r="C27" s="570">
        <v>862100</v>
      </c>
      <c r="D27" s="570">
        <v>21500</v>
      </c>
      <c r="E27" s="584">
        <v>1133300</v>
      </c>
      <c r="G27" s="30">
        <f>ROUND(('Barclays UK YTD'!D21),-2)-ROUND(B27,-2)</f>
        <v>0</v>
      </c>
      <c r="H27" s="30">
        <f>ROUND('Barclays International YTD'!D27,-2)-ROUND(C27,-2)</f>
        <v>0</v>
      </c>
      <c r="I27" s="30">
        <f>ROUND('Head Office YTD'!D21,-2)-ROUND(D27,-2)</f>
        <v>0</v>
      </c>
      <c r="J27" s="30">
        <f>ROUND('Group Qrtly'!F31,-2)-ROUND(E27,-2)</f>
        <v>288400</v>
      </c>
      <c r="K27" s="44"/>
      <c r="L27" s="30">
        <f>SUM(B27:D27)-E27</f>
        <v>0</v>
      </c>
      <c r="M27" s="44"/>
      <c r="N27" s="44"/>
    </row>
    <row r="28" spans="1:14" ht="13.5" thickBot="1">
      <c r="G28" s="260" t="s">
        <v>142</v>
      </c>
      <c r="H28" s="261"/>
      <c r="I28" s="261"/>
      <c r="J28" s="262"/>
      <c r="K28" s="44"/>
      <c r="L28" s="44"/>
      <c r="M28" s="44"/>
      <c r="N28" s="44"/>
    </row>
    <row r="29" spans="1:14">
      <c r="G29" s="30">
        <f>ROUND('Barclays UK Qrtly'!F20,-2)-ROUND(B27,-2)</f>
        <v>44800</v>
      </c>
      <c r="H29" s="30">
        <f>ROUND('Barclays International Qrtly'!F26,-2)-ROUND(C27,-2)</f>
        <v>245800</v>
      </c>
      <c r="I29" s="30">
        <f>ROUND('Head Office Qrtly'!F19,-2)-ROUND(D27,-2)</f>
        <v>-2200</v>
      </c>
      <c r="J29" s="30">
        <f>ROUND('Group Qrtly'!F31,-2)-ROUND(E27,-2)</f>
        <v>288400</v>
      </c>
      <c r="K29" s="44"/>
      <c r="L29" s="44"/>
      <c r="M29" s="44"/>
      <c r="N29" s="44"/>
    </row>
    <row r="30" spans="1:14">
      <c r="G30" s="44"/>
      <c r="H30" s="44"/>
      <c r="I30" s="44"/>
      <c r="J30" s="44"/>
      <c r="K30" s="44"/>
      <c r="L30" s="44"/>
      <c r="M30" s="44"/>
      <c r="N30" s="44"/>
    </row>
  </sheetData>
  <conditionalFormatting sqref="G5:G10">
    <cfRule type="cellIs" dxfId="128" priority="38" operator="notEqual">
      <formula>0</formula>
    </cfRule>
  </conditionalFormatting>
  <conditionalFormatting sqref="H5:H10">
    <cfRule type="cellIs" dxfId="127" priority="37" operator="notEqual">
      <formula>0</formula>
    </cfRule>
  </conditionalFormatting>
  <conditionalFormatting sqref="G13">
    <cfRule type="cellIs" dxfId="126" priority="36" operator="notEqual">
      <formula>0</formula>
    </cfRule>
  </conditionalFormatting>
  <conditionalFormatting sqref="I5:I9">
    <cfRule type="cellIs" dxfId="125" priority="35" operator="notEqual">
      <formula>0</formula>
    </cfRule>
  </conditionalFormatting>
  <conditionalFormatting sqref="I10">
    <cfRule type="cellIs" dxfId="124" priority="34" operator="notEqual">
      <formula>0</formula>
    </cfRule>
  </conditionalFormatting>
  <conditionalFormatting sqref="J5:J7">
    <cfRule type="cellIs" dxfId="123" priority="33" operator="notEqual">
      <formula>0</formula>
    </cfRule>
  </conditionalFormatting>
  <conditionalFormatting sqref="J8:J10">
    <cfRule type="cellIs" dxfId="122" priority="32" operator="notEqual">
      <formula>0</formula>
    </cfRule>
  </conditionalFormatting>
  <conditionalFormatting sqref="I13">
    <cfRule type="cellIs" dxfId="121" priority="31" operator="notEqual">
      <formula>0</formula>
    </cfRule>
  </conditionalFormatting>
  <conditionalFormatting sqref="G19:G21">
    <cfRule type="cellIs" dxfId="120" priority="30" operator="notEqual">
      <formula>0</formula>
    </cfRule>
  </conditionalFormatting>
  <conditionalFormatting sqref="G22">
    <cfRule type="cellIs" dxfId="119" priority="29" operator="notEqual">
      <formula>0</formula>
    </cfRule>
  </conditionalFormatting>
  <conditionalFormatting sqref="G23:G24">
    <cfRule type="cellIs" dxfId="118" priority="28" operator="notEqual">
      <formula>0</formula>
    </cfRule>
  </conditionalFormatting>
  <conditionalFormatting sqref="H19:H21">
    <cfRule type="cellIs" dxfId="117" priority="27" operator="notEqual">
      <formula>0</formula>
    </cfRule>
  </conditionalFormatting>
  <conditionalFormatting sqref="H22:H23">
    <cfRule type="cellIs" dxfId="116" priority="26" operator="notEqual">
      <formula>0</formula>
    </cfRule>
  </conditionalFormatting>
  <conditionalFormatting sqref="H24">
    <cfRule type="cellIs" dxfId="115" priority="25" operator="notEqual">
      <formula>0</formula>
    </cfRule>
  </conditionalFormatting>
  <conditionalFormatting sqref="I19:I21">
    <cfRule type="cellIs" dxfId="114" priority="24" operator="notEqual">
      <formula>0</formula>
    </cfRule>
  </conditionalFormatting>
  <conditionalFormatting sqref="I22:I24">
    <cfRule type="cellIs" dxfId="113" priority="23" operator="notEqual">
      <formula>0</formula>
    </cfRule>
  </conditionalFormatting>
  <conditionalFormatting sqref="J19:J21">
    <cfRule type="cellIs" dxfId="112" priority="22" operator="notEqual">
      <formula>0</formula>
    </cfRule>
  </conditionalFormatting>
  <conditionalFormatting sqref="J22:J24">
    <cfRule type="cellIs" dxfId="111" priority="21" operator="notEqual">
      <formula>0</formula>
    </cfRule>
  </conditionalFormatting>
  <conditionalFormatting sqref="G27:I27">
    <cfRule type="cellIs" dxfId="110" priority="20" operator="notEqual">
      <formula>0</formula>
    </cfRule>
  </conditionalFormatting>
  <conditionalFormatting sqref="L5:L10">
    <cfRule type="cellIs" dxfId="109" priority="19" operator="notEqual">
      <formula>0</formula>
    </cfRule>
  </conditionalFormatting>
  <conditionalFormatting sqref="L19">
    <cfRule type="cellIs" dxfId="108" priority="18" operator="notEqual">
      <formula>0</formula>
    </cfRule>
  </conditionalFormatting>
  <conditionalFormatting sqref="L20:L24">
    <cfRule type="cellIs" dxfId="107" priority="17" operator="notEqual">
      <formula>0</formula>
    </cfRule>
  </conditionalFormatting>
  <conditionalFormatting sqref="L27">
    <cfRule type="cellIs" dxfId="106" priority="16" operator="notEqual">
      <formula>0</formula>
    </cfRule>
  </conditionalFormatting>
  <conditionalFormatting sqref="L13">
    <cfRule type="cellIs" dxfId="105" priority="15" operator="notEqual">
      <formula>0</formula>
    </cfRule>
  </conditionalFormatting>
  <conditionalFormatting sqref="J13">
    <cfRule type="cellIs" dxfId="104" priority="14" operator="notEqual">
      <formula>0</formula>
    </cfRule>
  </conditionalFormatting>
  <conditionalFormatting sqref="J27">
    <cfRule type="cellIs" dxfId="103" priority="13" operator="notEqual">
      <formula>0</formula>
    </cfRule>
  </conditionalFormatting>
  <conditionalFormatting sqref="G29">
    <cfRule type="cellIs" dxfId="102" priority="8" operator="notEqual">
      <formula>0</formula>
    </cfRule>
  </conditionalFormatting>
  <conditionalFormatting sqref="H29:I29">
    <cfRule type="cellIs" dxfId="101" priority="7" operator="notEqual">
      <formula>0</formula>
    </cfRule>
  </conditionalFormatting>
  <conditionalFormatting sqref="J29">
    <cfRule type="cellIs" dxfId="100" priority="6" operator="notEqual">
      <formula>0</formula>
    </cfRule>
  </conditionalFormatting>
  <conditionalFormatting sqref="H13">
    <cfRule type="cellIs" dxfId="99" priority="5" operator="notEqual">
      <formula>0</formula>
    </cfRule>
  </conditionalFormatting>
  <conditionalFormatting sqref="G15">
    <cfRule type="cellIs" dxfId="98" priority="4" operator="notEqual">
      <formula>0</formula>
    </cfRule>
  </conditionalFormatting>
  <conditionalFormatting sqref="I15">
    <cfRule type="cellIs" dxfId="97" priority="3" operator="notEqual">
      <formula>0</formula>
    </cfRule>
  </conditionalFormatting>
  <conditionalFormatting sqref="J15">
    <cfRule type="cellIs" dxfId="96" priority="2" operator="notEqual">
      <formula>0</formula>
    </cfRule>
  </conditionalFormatting>
  <conditionalFormatting sqref="H15">
    <cfRule type="cellIs" dxfId="95" priority="1" operator="notEqual">
      <formula>0</formula>
    </cfRule>
  </conditionalFormatting>
  <pageMargins left="0.7" right="0.7" top="0.75" bottom="0.75" header="0.3" footer="0.3"/>
  <pageSetup paperSize="9" orientation="portrait" r:id="rId1"/>
  <headerFooter>
    <oddFooter>&amp;C&amp;1#&amp;"Calibri"&amp;10 Secret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showGridLines="0" zoomScaleNormal="100" workbookViewId="0"/>
  </sheetViews>
  <sheetFormatPr defaultColWidth="9.140625" defaultRowHeight="12.75"/>
  <cols>
    <col min="1" max="1" width="30.140625" style="1256" bestFit="1" customWidth="1"/>
    <col min="2" max="16384" width="9.140625" style="1256"/>
  </cols>
  <sheetData>
    <row r="1" spans="1:7" ht="15.75" customHeight="1">
      <c r="A1" s="1283" t="s">
        <v>438</v>
      </c>
      <c r="B1" s="1282"/>
      <c r="C1" s="1281"/>
      <c r="D1" s="1281"/>
      <c r="E1" s="1281"/>
      <c r="F1" s="1281"/>
      <c r="G1" s="1281"/>
    </row>
    <row r="2" spans="1:7" ht="12" customHeight="1">
      <c r="A2" s="1281"/>
      <c r="B2" s="1783" t="s">
        <v>437</v>
      </c>
      <c r="C2" s="1783" t="s">
        <v>24</v>
      </c>
      <c r="D2" s="1783" t="s">
        <v>24</v>
      </c>
      <c r="E2" s="1783" t="s">
        <v>436</v>
      </c>
      <c r="F2" s="1783" t="s">
        <v>24</v>
      </c>
      <c r="G2" s="1783" t="s">
        <v>24</v>
      </c>
    </row>
    <row r="3" spans="1:7" ht="36" customHeight="1">
      <c r="A3" s="1280"/>
      <c r="B3" s="1279" t="s">
        <v>435</v>
      </c>
      <c r="C3" s="1279" t="s">
        <v>434</v>
      </c>
      <c r="D3" s="1279" t="s">
        <v>433</v>
      </c>
      <c r="E3" s="1279" t="s">
        <v>435</v>
      </c>
      <c r="F3" s="1279" t="s">
        <v>434</v>
      </c>
      <c r="G3" s="1279" t="s">
        <v>433</v>
      </c>
    </row>
    <row r="4" spans="1:7" ht="12" customHeight="1">
      <c r="A4" s="1278"/>
      <c r="B4" s="1278" t="s">
        <v>25</v>
      </c>
      <c r="C4" s="1278" t="s">
        <v>25</v>
      </c>
      <c r="D4" s="1278" t="s">
        <v>32</v>
      </c>
      <c r="E4" s="1278" t="s">
        <v>25</v>
      </c>
      <c r="F4" s="1278" t="s">
        <v>25</v>
      </c>
      <c r="G4" s="1278" t="s">
        <v>32</v>
      </c>
    </row>
    <row r="5" spans="1:7" ht="12" customHeight="1">
      <c r="A5" s="1277" t="s">
        <v>334</v>
      </c>
      <c r="B5" s="1260">
        <v>1281</v>
      </c>
      <c r="C5" s="1260">
        <v>204663</v>
      </c>
      <c r="D5" s="1259">
        <v>2.54</v>
      </c>
      <c r="E5" s="1276">
        <v>1412</v>
      </c>
      <c r="F5" s="1276">
        <v>195204</v>
      </c>
      <c r="G5" s="1275">
        <v>2.91</v>
      </c>
    </row>
    <row r="6" spans="1:7" ht="12" customHeight="1">
      <c r="A6" s="1274" t="s">
        <v>65</v>
      </c>
      <c r="B6" s="1266">
        <v>755</v>
      </c>
      <c r="C6" s="1266">
        <v>78230</v>
      </c>
      <c r="D6" s="1265">
        <v>3.92</v>
      </c>
      <c r="E6" s="1273">
        <v>980</v>
      </c>
      <c r="F6" s="1273">
        <v>100171</v>
      </c>
      <c r="G6" s="1263">
        <v>3.93</v>
      </c>
    </row>
    <row r="7" spans="1:7" ht="12" customHeight="1">
      <c r="A7" s="1272" t="s">
        <v>432</v>
      </c>
      <c r="B7" s="1271">
        <v>2036</v>
      </c>
      <c r="C7" s="1271">
        <v>282893</v>
      </c>
      <c r="D7" s="1270">
        <v>2.92</v>
      </c>
      <c r="E7" s="1269">
        <v>2392</v>
      </c>
      <c r="F7" s="1269">
        <v>295375</v>
      </c>
      <c r="G7" s="1268">
        <v>3.26</v>
      </c>
    </row>
    <row r="8" spans="1:7" ht="12" customHeight="1">
      <c r="A8" s="1267" t="s">
        <v>694</v>
      </c>
      <c r="B8" s="1266">
        <v>-185</v>
      </c>
      <c r="C8" s="1266"/>
      <c r="D8" s="1265"/>
      <c r="E8" s="1264">
        <v>-61</v>
      </c>
      <c r="F8" s="1264"/>
      <c r="G8" s="1263"/>
    </row>
    <row r="9" spans="1:7" ht="12" customHeight="1">
      <c r="A9" s="1262" t="s">
        <v>431</v>
      </c>
      <c r="B9" s="1261">
        <v>1851</v>
      </c>
      <c r="C9" s="1260"/>
      <c r="D9" s="1259"/>
      <c r="E9" s="1258">
        <v>2331</v>
      </c>
      <c r="F9" s="1258"/>
      <c r="G9" s="1257"/>
    </row>
  </sheetData>
  <mergeCells count="2">
    <mergeCell ref="B2:D2"/>
    <mergeCell ref="E2:G2"/>
  </mergeCells>
  <pageMargins left="0.70866141732283505" right="0.70866141732283505" top="0.74803149606299202" bottom="0.74803149606299202" header="0.31496062992126" footer="0.31496062992126"/>
  <pageSetup paperSize="9" orientation="portrait" horizontalDpi="300" verticalDpi="300" r:id="rId1"/>
  <headerFooter>
    <oddFooter>&amp;C&amp;1#&amp;"Calibri"&amp;10 Restricted - Internal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showGridLines="0" zoomScaleNormal="100" workbookViewId="0">
      <selection activeCell="B14" sqref="B14"/>
    </sheetView>
  </sheetViews>
  <sheetFormatPr defaultColWidth="9.140625" defaultRowHeight="12.75"/>
  <cols>
    <col min="1" max="1" width="63.42578125" style="1256" bestFit="1" customWidth="1"/>
    <col min="2" max="16384" width="9.140625" style="1256"/>
  </cols>
  <sheetData>
    <row r="1" spans="1:4" ht="36" customHeight="1">
      <c r="A1" s="1311" t="s">
        <v>443</v>
      </c>
      <c r="B1" s="1310" t="s">
        <v>435</v>
      </c>
      <c r="C1" s="1310" t="s">
        <v>442</v>
      </c>
      <c r="D1" s="1310" t="s">
        <v>433</v>
      </c>
    </row>
    <row r="2" spans="1:4" ht="12" customHeight="1">
      <c r="A2" s="1297" t="s">
        <v>441</v>
      </c>
      <c r="B2" s="1309" t="s">
        <v>25</v>
      </c>
      <c r="C2" s="1309" t="s">
        <v>25</v>
      </c>
      <c r="D2" s="1308" t="s">
        <v>32</v>
      </c>
    </row>
    <row r="3" spans="1:4" ht="12" customHeight="1">
      <c r="A3" s="1294" t="s">
        <v>334</v>
      </c>
      <c r="B3" s="1306">
        <v>1317</v>
      </c>
      <c r="C3" s="1306">
        <v>204315</v>
      </c>
      <c r="D3" s="1305">
        <v>2.56</v>
      </c>
    </row>
    <row r="4" spans="1:4" ht="12" customHeight="1">
      <c r="A4" s="1773" t="s">
        <v>65</v>
      </c>
      <c r="B4" s="1304">
        <v>696</v>
      </c>
      <c r="C4" s="1304">
        <v>81312</v>
      </c>
      <c r="D4" s="1303">
        <v>3.41</v>
      </c>
    </row>
    <row r="5" spans="1:4" ht="12" customHeight="1">
      <c r="A5" s="1289" t="s">
        <v>432</v>
      </c>
      <c r="B5" s="1302">
        <v>2013</v>
      </c>
      <c r="C5" s="1302">
        <v>285627</v>
      </c>
      <c r="D5" s="1301">
        <v>2.8</v>
      </c>
    </row>
    <row r="6" spans="1:4" ht="12" customHeight="1">
      <c r="A6" s="1300"/>
      <c r="B6" s="1307"/>
      <c r="C6" s="1307"/>
      <c r="D6" s="1307"/>
    </row>
    <row r="7" spans="1:4" ht="12" customHeight="1">
      <c r="A7" s="1297" t="s">
        <v>440</v>
      </c>
      <c r="B7" s="1297"/>
      <c r="C7" s="1297"/>
      <c r="D7" s="1297"/>
    </row>
    <row r="8" spans="1:4" ht="12" customHeight="1">
      <c r="A8" s="1294" t="s">
        <v>334</v>
      </c>
      <c r="B8" s="1306">
        <v>1280</v>
      </c>
      <c r="C8" s="1306">
        <v>203089</v>
      </c>
      <c r="D8" s="1305">
        <v>2.5099999999999998</v>
      </c>
    </row>
    <row r="9" spans="1:4" ht="12" customHeight="1">
      <c r="A9" s="1773" t="s">
        <v>65</v>
      </c>
      <c r="B9" s="1304">
        <v>838</v>
      </c>
      <c r="C9" s="1304">
        <v>88032</v>
      </c>
      <c r="D9" s="1303">
        <v>3.79</v>
      </c>
    </row>
    <row r="10" spans="1:4" ht="12" customHeight="1">
      <c r="A10" s="1289" t="s">
        <v>432</v>
      </c>
      <c r="B10" s="1302">
        <v>2118</v>
      </c>
      <c r="C10" s="1302">
        <v>291121</v>
      </c>
      <c r="D10" s="1301">
        <v>2.89</v>
      </c>
    </row>
    <row r="11" spans="1:4" ht="12" customHeight="1">
      <c r="A11" s="1300"/>
      <c r="B11" s="1299"/>
      <c r="C11" s="1299"/>
      <c r="D11" s="1298"/>
    </row>
    <row r="12" spans="1:4" ht="12" customHeight="1">
      <c r="A12" s="1297" t="s">
        <v>439</v>
      </c>
      <c r="B12" s="1296"/>
      <c r="C12" s="1296"/>
      <c r="D12" s="1295"/>
    </row>
    <row r="13" spans="1:4" ht="12" customHeight="1">
      <c r="A13" s="1294" t="s">
        <v>334</v>
      </c>
      <c r="B13" s="1293">
        <v>1225</v>
      </c>
      <c r="C13" s="1293">
        <v>199039</v>
      </c>
      <c r="D13" s="1292">
        <v>2.48</v>
      </c>
    </row>
    <row r="14" spans="1:4" ht="12" customHeight="1">
      <c r="A14" s="1773" t="s">
        <v>65</v>
      </c>
      <c r="B14" s="1291">
        <v>868</v>
      </c>
      <c r="C14" s="1291">
        <v>101706</v>
      </c>
      <c r="D14" s="1290">
        <v>3.43</v>
      </c>
    </row>
    <row r="15" spans="1:4" ht="12" customHeight="1">
      <c r="A15" s="1289" t="s">
        <v>432</v>
      </c>
      <c r="B15" s="1288">
        <v>2093</v>
      </c>
      <c r="C15" s="1288">
        <v>300745</v>
      </c>
      <c r="D15" s="1287">
        <v>2.8</v>
      </c>
    </row>
    <row r="16" spans="1:4" ht="12" customHeight="1">
      <c r="A16" s="1286"/>
      <c r="B16" s="1285"/>
      <c r="C16" s="1285"/>
      <c r="D16" s="1284"/>
    </row>
  </sheetData>
  <pageMargins left="0.70866141732283505" right="0.70866141732283505" top="0.74803149606299202" bottom="0.74803149606299202" header="0.31496062992126" footer="0.31496062992126"/>
  <pageSetup paperSize="9" scale="96" orientation="portrait" horizontalDpi="300" verticalDpi="300" r:id="rId1"/>
  <headerFooter>
    <oddFooter>&amp;C&amp;1#&amp;"Calibri"&amp;10 Restricted - Internal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zoomScaleNormal="100" workbookViewId="0">
      <selection activeCell="E40" sqref="E40"/>
    </sheetView>
  </sheetViews>
  <sheetFormatPr defaultColWidth="9.140625" defaultRowHeight="12.75"/>
  <cols>
    <col min="1" max="1" width="33" style="1256" customWidth="1"/>
    <col min="2" max="10" width="9.140625" style="1256"/>
    <col min="11" max="11" width="8.7109375" style="1256" customWidth="1"/>
    <col min="12" max="16384" width="9.140625" style="1256"/>
  </cols>
  <sheetData>
    <row r="1" spans="1:11" ht="15.75">
      <c r="A1" s="1283" t="s">
        <v>695</v>
      </c>
    </row>
    <row r="2" spans="1:11" ht="12.6" customHeight="1">
      <c r="A2" s="1383"/>
      <c r="B2" s="1787" t="s">
        <v>463</v>
      </c>
      <c r="C2" s="1787" t="s">
        <v>24</v>
      </c>
      <c r="D2" s="1787" t="s">
        <v>24</v>
      </c>
      <c r="E2" s="1787" t="s">
        <v>24</v>
      </c>
      <c r="F2" s="1383"/>
      <c r="G2" s="1787" t="s">
        <v>462</v>
      </c>
      <c r="H2" s="1787" t="s">
        <v>24</v>
      </c>
      <c r="I2" s="1787" t="s">
        <v>24</v>
      </c>
      <c r="J2" s="1787" t="s">
        <v>24</v>
      </c>
      <c r="K2" s="1788" t="s">
        <v>461</v>
      </c>
    </row>
    <row r="3" spans="1:11" ht="13.5">
      <c r="A3" s="1382"/>
      <c r="B3" s="1355" t="s">
        <v>453</v>
      </c>
      <c r="C3" s="1355" t="s">
        <v>452</v>
      </c>
      <c r="D3" s="1355" t="s">
        <v>451</v>
      </c>
      <c r="E3" s="1355" t="s">
        <v>450</v>
      </c>
      <c r="F3" s="1380"/>
      <c r="G3" s="1355" t="s">
        <v>453</v>
      </c>
      <c r="H3" s="1355" t="s">
        <v>452</v>
      </c>
      <c r="I3" s="1355" t="s">
        <v>451</v>
      </c>
      <c r="J3" s="1355" t="s">
        <v>450</v>
      </c>
      <c r="K3" s="1788" t="s">
        <v>24</v>
      </c>
    </row>
    <row r="4" spans="1:11" ht="9.9499999999999993" customHeight="1">
      <c r="A4" s="1381" t="s">
        <v>460</v>
      </c>
      <c r="B4" s="1379" t="s">
        <v>459</v>
      </c>
      <c r="C4" s="1379" t="s">
        <v>459</v>
      </c>
      <c r="D4" s="1379" t="s">
        <v>459</v>
      </c>
      <c r="E4" s="1379" t="s">
        <v>459</v>
      </c>
      <c r="F4" s="1380"/>
      <c r="G4" s="1379" t="s">
        <v>459</v>
      </c>
      <c r="H4" s="1379" t="s">
        <v>459</v>
      </c>
      <c r="I4" s="1379" t="s">
        <v>459</v>
      </c>
      <c r="J4" s="1379" t="s">
        <v>459</v>
      </c>
      <c r="K4" s="1378" t="s">
        <v>459</v>
      </c>
    </row>
    <row r="5" spans="1:11">
      <c r="A5" s="1331" t="s">
        <v>334</v>
      </c>
      <c r="B5" s="1377">
        <v>155477</v>
      </c>
      <c r="C5" s="1377">
        <v>24114</v>
      </c>
      <c r="D5" s="1377">
        <v>2833</v>
      </c>
      <c r="E5" s="1376">
        <v>182424</v>
      </c>
      <c r="F5" s="1319"/>
      <c r="G5" s="1377">
        <v>308</v>
      </c>
      <c r="H5" s="1377">
        <v>1422</v>
      </c>
      <c r="I5" s="1377">
        <v>1089</v>
      </c>
      <c r="J5" s="1376">
        <v>2819</v>
      </c>
      <c r="K5" s="1376">
        <v>179605</v>
      </c>
    </row>
    <row r="6" spans="1:11">
      <c r="A6" s="1346" t="s">
        <v>337</v>
      </c>
      <c r="B6" s="1374">
        <v>19955</v>
      </c>
      <c r="C6" s="1374">
        <v>5219</v>
      </c>
      <c r="D6" s="1374">
        <v>1858</v>
      </c>
      <c r="E6" s="1375">
        <v>27032</v>
      </c>
      <c r="F6" s="1374"/>
      <c r="G6" s="1374">
        <v>364</v>
      </c>
      <c r="H6" s="1374">
        <v>1198</v>
      </c>
      <c r="I6" s="1374">
        <v>1101</v>
      </c>
      <c r="J6" s="1375">
        <v>2663</v>
      </c>
      <c r="K6" s="1375">
        <v>24369</v>
      </c>
    </row>
    <row r="7" spans="1:11">
      <c r="A7" s="1325" t="s">
        <v>338</v>
      </c>
      <c r="B7" s="1372">
        <v>4011</v>
      </c>
      <c r="C7" s="1372">
        <v>565</v>
      </c>
      <c r="D7" s="1372">
        <v>778</v>
      </c>
      <c r="E7" s="1349">
        <v>5354</v>
      </c>
      <c r="F7" s="1374"/>
      <c r="G7" s="1372">
        <v>4</v>
      </c>
      <c r="H7" s="1372">
        <v>45</v>
      </c>
      <c r="I7" s="1372">
        <v>358</v>
      </c>
      <c r="J7" s="1349">
        <v>407</v>
      </c>
      <c r="K7" s="1349">
        <v>4947</v>
      </c>
    </row>
    <row r="8" spans="1:11">
      <c r="A8" s="1336" t="s">
        <v>446</v>
      </c>
      <c r="B8" s="1368">
        <v>179443</v>
      </c>
      <c r="C8" s="1368">
        <v>29898</v>
      </c>
      <c r="D8" s="1368">
        <v>5469</v>
      </c>
      <c r="E8" s="1367">
        <v>214810</v>
      </c>
      <c r="F8" s="1319"/>
      <c r="G8" s="1368">
        <v>676</v>
      </c>
      <c r="H8" s="1368">
        <v>2665</v>
      </c>
      <c r="I8" s="1368">
        <v>2548</v>
      </c>
      <c r="J8" s="1367">
        <v>5889</v>
      </c>
      <c r="K8" s="1367">
        <v>208921</v>
      </c>
    </row>
    <row r="9" spans="1:11">
      <c r="A9" s="1331" t="s">
        <v>334</v>
      </c>
      <c r="B9" s="1377">
        <v>32208</v>
      </c>
      <c r="C9" s="1377">
        <v>4092</v>
      </c>
      <c r="D9" s="1377">
        <v>1088</v>
      </c>
      <c r="E9" s="1376">
        <v>37388</v>
      </c>
      <c r="F9" s="1374"/>
      <c r="G9" s="1377">
        <v>11</v>
      </c>
      <c r="H9" s="1377">
        <v>135</v>
      </c>
      <c r="I9" s="1377">
        <v>102</v>
      </c>
      <c r="J9" s="1376">
        <v>248</v>
      </c>
      <c r="K9" s="1376">
        <v>37140</v>
      </c>
    </row>
    <row r="10" spans="1:11">
      <c r="A10" s="1346" t="s">
        <v>337</v>
      </c>
      <c r="B10" s="1374">
        <v>84199</v>
      </c>
      <c r="C10" s="1374">
        <v>14855</v>
      </c>
      <c r="D10" s="1374">
        <v>1779</v>
      </c>
      <c r="E10" s="1375">
        <v>100833</v>
      </c>
      <c r="F10" s="1374"/>
      <c r="G10" s="1374">
        <v>316</v>
      </c>
      <c r="H10" s="1374">
        <v>508</v>
      </c>
      <c r="I10" s="1374">
        <v>835</v>
      </c>
      <c r="J10" s="1375">
        <v>1659</v>
      </c>
      <c r="K10" s="1375">
        <v>99174</v>
      </c>
    </row>
    <row r="11" spans="1:11">
      <c r="A11" s="1325" t="s">
        <v>338</v>
      </c>
      <c r="B11" s="1372">
        <v>542</v>
      </c>
      <c r="C11" s="1373" t="s">
        <v>458</v>
      </c>
      <c r="D11" s="1372">
        <v>32</v>
      </c>
      <c r="E11" s="1349">
        <v>574</v>
      </c>
      <c r="F11" s="1374"/>
      <c r="G11" s="1373" t="s">
        <v>458</v>
      </c>
      <c r="H11" s="1373" t="s">
        <v>458</v>
      </c>
      <c r="I11" s="1372">
        <v>31</v>
      </c>
      <c r="J11" s="1349">
        <v>31</v>
      </c>
      <c r="K11" s="1349">
        <v>543</v>
      </c>
    </row>
    <row r="12" spans="1:11">
      <c r="A12" s="1768" t="s">
        <v>692</v>
      </c>
      <c r="B12" s="1370">
        <v>116949</v>
      </c>
      <c r="C12" s="1370">
        <v>18947</v>
      </c>
      <c r="D12" s="1370">
        <v>2899</v>
      </c>
      <c r="E12" s="1369">
        <v>138795</v>
      </c>
      <c r="F12" s="1371"/>
      <c r="G12" s="1370">
        <v>327</v>
      </c>
      <c r="H12" s="1370">
        <v>643</v>
      </c>
      <c r="I12" s="1370">
        <v>968</v>
      </c>
      <c r="J12" s="1369">
        <v>1938</v>
      </c>
      <c r="K12" s="1369">
        <v>136857</v>
      </c>
    </row>
    <row r="13" spans="1:11">
      <c r="A13" s="1336" t="s">
        <v>444</v>
      </c>
      <c r="B13" s="1368">
        <v>296392</v>
      </c>
      <c r="C13" s="1368">
        <v>48845</v>
      </c>
      <c r="D13" s="1368">
        <v>8368</v>
      </c>
      <c r="E13" s="1367">
        <v>353605</v>
      </c>
      <c r="F13" s="1366"/>
      <c r="G13" s="1368">
        <v>1003</v>
      </c>
      <c r="H13" s="1368">
        <v>3308</v>
      </c>
      <c r="I13" s="1368">
        <v>3516</v>
      </c>
      <c r="J13" s="1367">
        <v>7827</v>
      </c>
      <c r="K13" s="1367">
        <v>345778</v>
      </c>
    </row>
    <row r="14" spans="1:11" ht="25.5">
      <c r="A14" s="1772" t="s">
        <v>691</v>
      </c>
      <c r="B14" s="1365">
        <v>298695</v>
      </c>
      <c r="C14" s="1365">
        <v>50618</v>
      </c>
      <c r="D14" s="1365">
        <v>787</v>
      </c>
      <c r="E14" s="1364">
        <v>350100</v>
      </c>
      <c r="F14" s="1366"/>
      <c r="G14" s="1365">
        <v>228</v>
      </c>
      <c r="H14" s="1365">
        <v>731</v>
      </c>
      <c r="I14" s="1365">
        <v>43</v>
      </c>
      <c r="J14" s="1364">
        <v>1002</v>
      </c>
      <c r="K14" s="1364">
        <v>349098</v>
      </c>
    </row>
    <row r="15" spans="1:11" ht="9.9499999999999993" customHeight="1">
      <c r="A15" s="1765" t="s">
        <v>690</v>
      </c>
      <c r="B15" s="1363">
        <v>595087</v>
      </c>
      <c r="C15" s="1363">
        <v>99463</v>
      </c>
      <c r="D15" s="1363">
        <v>9155</v>
      </c>
      <c r="E15" s="1315">
        <v>703705</v>
      </c>
      <c r="F15" s="1319"/>
      <c r="G15" s="1363">
        <v>1231</v>
      </c>
      <c r="H15" s="1363">
        <v>4039</v>
      </c>
      <c r="I15" s="1363">
        <v>3559</v>
      </c>
      <c r="J15" s="1315">
        <v>8829</v>
      </c>
      <c r="K15" s="1315">
        <v>694876</v>
      </c>
    </row>
    <row r="16" spans="1:11" ht="9.9499999999999993" customHeight="1">
      <c r="A16" s="1362"/>
      <c r="B16" s="1361"/>
      <c r="C16" s="1361"/>
      <c r="D16" s="1361"/>
      <c r="E16" s="1319"/>
      <c r="F16" s="1360"/>
      <c r="G16" s="1332"/>
      <c r="H16" s="1319"/>
      <c r="I16" s="1319"/>
      <c r="J16" s="1319"/>
      <c r="K16" s="1319"/>
    </row>
    <row r="17" spans="1:11" ht="13.5">
      <c r="A17" s="1359"/>
      <c r="B17" s="1787" t="s">
        <v>457</v>
      </c>
      <c r="C17" s="1787" t="s">
        <v>24</v>
      </c>
      <c r="D17" s="1787" t="s">
        <v>24</v>
      </c>
      <c r="E17" s="1787" t="s">
        <v>24</v>
      </c>
      <c r="F17" s="1351"/>
      <c r="G17" s="1787" t="s">
        <v>456</v>
      </c>
      <c r="H17" s="1787" t="s">
        <v>24</v>
      </c>
      <c r="I17" s="1787" t="s">
        <v>24</v>
      </c>
      <c r="J17" s="1787" t="s">
        <v>24</v>
      </c>
      <c r="K17" s="1357"/>
    </row>
    <row r="18" spans="1:11" ht="13.5">
      <c r="A18" s="1358"/>
      <c r="B18" s="1784" t="s">
        <v>455</v>
      </c>
      <c r="C18" s="1784" t="s">
        <v>24</v>
      </c>
      <c r="D18" s="1784" t="s">
        <v>24</v>
      </c>
      <c r="E18" s="1784" t="s">
        <v>24</v>
      </c>
      <c r="F18" s="1351"/>
      <c r="G18" s="1784" t="s">
        <v>454</v>
      </c>
      <c r="H18" s="1784" t="s">
        <v>24</v>
      </c>
      <c r="I18" s="1784" t="s">
        <v>24</v>
      </c>
      <c r="J18" s="1784" t="s">
        <v>24</v>
      </c>
      <c r="K18" s="1357"/>
    </row>
    <row r="19" spans="1:11" ht="9.9499999999999993" customHeight="1">
      <c r="A19" s="1356"/>
      <c r="B19" s="1355" t="s">
        <v>453</v>
      </c>
      <c r="C19" s="1355" t="s">
        <v>452</v>
      </c>
      <c r="D19" s="1355" t="s">
        <v>451</v>
      </c>
      <c r="E19" s="1355" t="s">
        <v>450</v>
      </c>
      <c r="F19" s="1351"/>
      <c r="G19" s="1785" t="s">
        <v>449</v>
      </c>
      <c r="H19" s="1785" t="s">
        <v>24</v>
      </c>
      <c r="I19" s="1785" t="s">
        <v>448</v>
      </c>
      <c r="J19" s="1785" t="s">
        <v>24</v>
      </c>
      <c r="K19" s="1354"/>
    </row>
    <row r="20" spans="1:11" ht="9.9499999999999993" customHeight="1">
      <c r="A20" s="1353"/>
      <c r="B20" s="1352" t="s">
        <v>32</v>
      </c>
      <c r="C20" s="1352" t="s">
        <v>32</v>
      </c>
      <c r="D20" s="1352" t="s">
        <v>32</v>
      </c>
      <c r="E20" s="1352" t="s">
        <v>32</v>
      </c>
      <c r="F20" s="1351"/>
      <c r="G20" s="1786" t="s">
        <v>25</v>
      </c>
      <c r="H20" s="1786" t="s">
        <v>24</v>
      </c>
      <c r="I20" s="1786" t="s">
        <v>447</v>
      </c>
      <c r="J20" s="1786" t="s">
        <v>24</v>
      </c>
      <c r="K20" s="1350"/>
    </row>
    <row r="21" spans="1:11">
      <c r="A21" s="1331" t="s">
        <v>334</v>
      </c>
      <c r="B21" s="1348">
        <v>0.19810004052046282</v>
      </c>
      <c r="C21" s="1348">
        <v>5.8969893008211001</v>
      </c>
      <c r="D21" s="1348">
        <v>38.439816448994002</v>
      </c>
      <c r="E21" s="1347">
        <v>1.5453010568784808</v>
      </c>
      <c r="F21" s="1319"/>
      <c r="G21" s="1328"/>
      <c r="H21" s="1328">
        <v>28</v>
      </c>
      <c r="I21" s="1328"/>
      <c r="J21" s="1328">
        <v>6</v>
      </c>
      <c r="K21" s="1337"/>
    </row>
    <row r="22" spans="1:11">
      <c r="A22" s="1346" t="s">
        <v>337</v>
      </c>
      <c r="B22" s="1345">
        <v>1.8241042345276872</v>
      </c>
      <c r="C22" s="1345">
        <v>22.954589001724468</v>
      </c>
      <c r="D22" s="1345">
        <v>59.257265877287402</v>
      </c>
      <c r="E22" s="1344">
        <v>9.8512873631251843</v>
      </c>
      <c r="F22" s="1319"/>
      <c r="G22" s="1343"/>
      <c r="H22" s="1343">
        <v>20</v>
      </c>
      <c r="I22" s="1343"/>
      <c r="J22" s="1343">
        <v>30</v>
      </c>
      <c r="K22" s="1337"/>
    </row>
    <row r="23" spans="1:11">
      <c r="A23" s="1325" t="s">
        <v>338</v>
      </c>
      <c r="B23" s="1341">
        <v>9.9725754176015965E-2</v>
      </c>
      <c r="C23" s="1341">
        <v>7.9646017699115044</v>
      </c>
      <c r="D23" s="1341">
        <v>46.015424164524418</v>
      </c>
      <c r="E23" s="1340">
        <v>7.6017930519237957</v>
      </c>
      <c r="F23" s="1319"/>
      <c r="G23" s="1321"/>
      <c r="H23" s="1321">
        <v>-1</v>
      </c>
      <c r="I23" s="1321"/>
      <c r="J23" s="1349" t="s">
        <v>445</v>
      </c>
      <c r="K23" s="1337"/>
    </row>
    <row r="24" spans="1:11">
      <c r="A24" s="1336" t="s">
        <v>446</v>
      </c>
      <c r="B24" s="1335">
        <v>0.3767212986853764</v>
      </c>
      <c r="C24" s="1335">
        <v>8.9136397083416945</v>
      </c>
      <c r="D24" s="1335">
        <v>46.589870177363316</v>
      </c>
      <c r="E24" s="1334">
        <v>2.7414924817280384</v>
      </c>
      <c r="F24" s="1319"/>
      <c r="G24" s="1333"/>
      <c r="H24" s="1333">
        <v>47</v>
      </c>
      <c r="I24" s="1333"/>
      <c r="J24" s="1333">
        <v>9</v>
      </c>
      <c r="K24" s="1332"/>
    </row>
    <row r="25" spans="1:11">
      <c r="A25" s="1331" t="s">
        <v>334</v>
      </c>
      <c r="B25" s="1348" t="s">
        <v>445</v>
      </c>
      <c r="C25" s="1348">
        <v>3.2991202346041053</v>
      </c>
      <c r="D25" s="1348">
        <v>9.375</v>
      </c>
      <c r="E25" s="1347">
        <v>0.66331443243821542</v>
      </c>
      <c r="F25" s="1319"/>
      <c r="G25" s="1328"/>
      <c r="H25" s="1328">
        <v>14</v>
      </c>
      <c r="I25" s="1328"/>
      <c r="J25" s="1328">
        <v>15</v>
      </c>
      <c r="K25" s="1337"/>
    </row>
    <row r="26" spans="1:11">
      <c r="A26" s="1346" t="s">
        <v>337</v>
      </c>
      <c r="B26" s="1345">
        <v>0.37530136937493319</v>
      </c>
      <c r="C26" s="1345">
        <v>3.4197239986536516</v>
      </c>
      <c r="D26" s="1345">
        <v>46.936481169196178</v>
      </c>
      <c r="E26" s="1344">
        <v>1.645294695189075</v>
      </c>
      <c r="F26" s="1319"/>
      <c r="G26" s="1343"/>
      <c r="H26" s="1343">
        <v>55</v>
      </c>
      <c r="I26" s="1343"/>
      <c r="J26" s="1343">
        <v>22</v>
      </c>
      <c r="K26" s="1337"/>
    </row>
    <row r="27" spans="1:11">
      <c r="A27" s="1325" t="s">
        <v>338</v>
      </c>
      <c r="B27" s="1342">
        <v>0</v>
      </c>
      <c r="C27" s="1342">
        <v>0</v>
      </c>
      <c r="D27" s="1341">
        <v>96.875</v>
      </c>
      <c r="E27" s="1340">
        <v>5.4006968641114987</v>
      </c>
      <c r="F27" s="1319"/>
      <c r="G27" s="1321"/>
      <c r="H27" s="1338">
        <v>1</v>
      </c>
      <c r="I27" s="1339"/>
      <c r="J27" s="1338">
        <v>71</v>
      </c>
      <c r="K27" s="1337"/>
    </row>
    <row r="28" spans="1:11">
      <c r="A28" s="1768" t="s">
        <v>692</v>
      </c>
      <c r="B28" s="1335">
        <v>0.27960906035964395</v>
      </c>
      <c r="C28" s="1335">
        <v>3.3936770992769301</v>
      </c>
      <c r="D28" s="1335">
        <v>33.390824422214557</v>
      </c>
      <c r="E28" s="1334">
        <v>1.3963039014373715</v>
      </c>
      <c r="F28" s="1319"/>
      <c r="G28" s="1333"/>
      <c r="H28" s="1333">
        <v>70</v>
      </c>
      <c r="I28" s="1333"/>
      <c r="J28" s="1333">
        <v>20</v>
      </c>
      <c r="K28" s="1332"/>
    </row>
    <row r="29" spans="1:11">
      <c r="A29" s="1336" t="s">
        <v>444</v>
      </c>
      <c r="B29" s="1335">
        <v>0.33840319576776701</v>
      </c>
      <c r="C29" s="1335">
        <v>6.7724434435459102</v>
      </c>
      <c r="D29" s="1335">
        <v>42.01720841300191</v>
      </c>
      <c r="E29" s="1334">
        <v>2.2134868002432091</v>
      </c>
      <c r="F29" s="1319"/>
      <c r="G29" s="1333"/>
      <c r="H29" s="1333">
        <v>117</v>
      </c>
      <c r="I29" s="1333"/>
      <c r="J29" s="1333">
        <v>13</v>
      </c>
      <c r="K29" s="1332"/>
    </row>
    <row r="30" spans="1:11" ht="25.5">
      <c r="A30" s="1770" t="s">
        <v>691</v>
      </c>
      <c r="B30" s="1330">
        <v>7.6332044393110032E-2</v>
      </c>
      <c r="C30" s="1330">
        <v>1.4441503022640167</v>
      </c>
      <c r="D30" s="1330">
        <v>5.4637865311308769</v>
      </c>
      <c r="E30" s="1329">
        <v>0.286203941730934</v>
      </c>
      <c r="F30" s="1322"/>
      <c r="G30" s="1327"/>
      <c r="H30" s="1328">
        <v>-57</v>
      </c>
      <c r="I30" s="1327"/>
      <c r="J30" s="1327"/>
      <c r="K30" s="1326"/>
    </row>
    <row r="31" spans="1:11">
      <c r="A31" s="1771" t="s">
        <v>693</v>
      </c>
      <c r="B31" s="1324"/>
      <c r="C31" s="1324"/>
      <c r="D31" s="1324"/>
      <c r="E31" s="1323"/>
      <c r="F31" s="1322"/>
      <c r="G31" s="1320"/>
      <c r="H31" s="1321">
        <v>-5</v>
      </c>
      <c r="I31" s="1320"/>
      <c r="J31" s="1320"/>
      <c r="K31" s="1319"/>
    </row>
    <row r="32" spans="1:11" ht="9.9499999999999993" customHeight="1">
      <c r="A32" s="1765" t="s">
        <v>690</v>
      </c>
      <c r="B32" s="1318">
        <v>0.2068605094717243</v>
      </c>
      <c r="C32" s="1318">
        <v>4.0608065310718562</v>
      </c>
      <c r="D32" s="1318">
        <v>38.874931731294375</v>
      </c>
      <c r="E32" s="1317">
        <v>1.2546450572327892</v>
      </c>
      <c r="F32" s="1316"/>
      <c r="G32" s="1314"/>
      <c r="H32" s="1315">
        <v>55</v>
      </c>
      <c r="I32" s="1314"/>
      <c r="J32" s="1313"/>
      <c r="K32" s="1312"/>
    </row>
  </sheetData>
  <mergeCells count="11">
    <mergeCell ref="B2:E2"/>
    <mergeCell ref="G2:J2"/>
    <mergeCell ref="K2:K3"/>
    <mergeCell ref="B17:E17"/>
    <mergeCell ref="G17:J17"/>
    <mergeCell ref="B18:E18"/>
    <mergeCell ref="G18:J18"/>
    <mergeCell ref="G19:H19"/>
    <mergeCell ref="I19:J19"/>
    <mergeCell ref="G20:H20"/>
    <mergeCell ref="I20:J20"/>
  </mergeCells>
  <pageMargins left="0.7" right="0.7" top="0.75" bottom="0.75" header="0.3" footer="0.3"/>
  <pageSetup scale="68" orientation="portrait" horizontalDpi="72" verticalDpi="72" r:id="rId1"/>
  <headerFooter>
    <oddFooter>&amp;C&amp;1#&amp;"Calibri"&amp;10 Restricted - Internal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showGridLines="0" zoomScaleNormal="100" workbookViewId="0">
      <selection activeCell="J36" sqref="J36"/>
    </sheetView>
  </sheetViews>
  <sheetFormatPr defaultColWidth="9.140625" defaultRowHeight="12.75"/>
  <cols>
    <col min="1" max="1" width="29" style="1256" customWidth="1"/>
    <col min="2" max="16384" width="9.140625" style="1256"/>
  </cols>
  <sheetData>
    <row r="1" spans="1:11" ht="13.5">
      <c r="A1" s="1383"/>
      <c r="B1" s="1787" t="s">
        <v>463</v>
      </c>
      <c r="C1" s="1787" t="s">
        <v>24</v>
      </c>
      <c r="D1" s="1787" t="s">
        <v>24</v>
      </c>
      <c r="E1" s="1787" t="s">
        <v>24</v>
      </c>
      <c r="F1" s="1383"/>
      <c r="G1" s="1787" t="s">
        <v>462</v>
      </c>
      <c r="H1" s="1787" t="s">
        <v>24</v>
      </c>
      <c r="I1" s="1787" t="s">
        <v>24</v>
      </c>
      <c r="J1" s="1787" t="s">
        <v>24</v>
      </c>
      <c r="K1" s="1788" t="s">
        <v>461</v>
      </c>
    </row>
    <row r="2" spans="1:11" ht="13.5">
      <c r="A2" s="1382"/>
      <c r="B2" s="1355" t="s">
        <v>453</v>
      </c>
      <c r="C2" s="1355" t="s">
        <v>452</v>
      </c>
      <c r="D2" s="1355" t="s">
        <v>451</v>
      </c>
      <c r="E2" s="1355" t="s">
        <v>450</v>
      </c>
      <c r="F2" s="1380"/>
      <c r="G2" s="1355" t="s">
        <v>453</v>
      </c>
      <c r="H2" s="1355" t="s">
        <v>452</v>
      </c>
      <c r="I2" s="1355" t="s">
        <v>451</v>
      </c>
      <c r="J2" s="1355" t="s">
        <v>450</v>
      </c>
      <c r="K2" s="1788" t="s">
        <v>24</v>
      </c>
    </row>
    <row r="3" spans="1:11">
      <c r="A3" s="1409" t="s">
        <v>467</v>
      </c>
      <c r="B3" s="1394" t="s">
        <v>459</v>
      </c>
      <c r="C3" s="1394" t="s">
        <v>459</v>
      </c>
      <c r="D3" s="1394" t="s">
        <v>459</v>
      </c>
      <c r="E3" s="1394" t="s">
        <v>459</v>
      </c>
      <c r="F3" s="1319"/>
      <c r="G3" s="1394" t="s">
        <v>459</v>
      </c>
      <c r="H3" s="1394" t="s">
        <v>459</v>
      </c>
      <c r="I3" s="1394" t="s">
        <v>459</v>
      </c>
      <c r="J3" s="1394" t="s">
        <v>459</v>
      </c>
      <c r="K3" s="1394" t="s">
        <v>459</v>
      </c>
    </row>
    <row r="4" spans="1:11">
      <c r="A4" s="1331" t="s">
        <v>334</v>
      </c>
      <c r="B4" s="1408">
        <v>153250</v>
      </c>
      <c r="C4" s="1408">
        <v>23896</v>
      </c>
      <c r="D4" s="1408">
        <v>2732</v>
      </c>
      <c r="E4" s="1390">
        <v>179878</v>
      </c>
      <c r="F4" s="1401"/>
      <c r="G4" s="1408">
        <v>332</v>
      </c>
      <c r="H4" s="1408">
        <v>1509</v>
      </c>
      <c r="I4" s="1408">
        <v>1147</v>
      </c>
      <c r="J4" s="1390">
        <v>2988</v>
      </c>
      <c r="K4" s="1390">
        <v>176890</v>
      </c>
    </row>
    <row r="5" spans="1:11">
      <c r="A5" s="1769" t="s">
        <v>65</v>
      </c>
      <c r="B5" s="1407">
        <v>21048</v>
      </c>
      <c r="C5" s="1407">
        <v>5500</v>
      </c>
      <c r="D5" s="1407">
        <v>1992</v>
      </c>
      <c r="E5" s="1393">
        <v>28540</v>
      </c>
      <c r="F5" s="1407"/>
      <c r="G5" s="1407">
        <v>396</v>
      </c>
      <c r="H5" s="1407">
        <v>1329</v>
      </c>
      <c r="I5" s="1407">
        <v>1205</v>
      </c>
      <c r="J5" s="1393">
        <v>2930</v>
      </c>
      <c r="K5" s="1393">
        <v>25610</v>
      </c>
    </row>
    <row r="6" spans="1:11">
      <c r="A6" s="1325" t="s">
        <v>338</v>
      </c>
      <c r="B6" s="1373">
        <v>4267</v>
      </c>
      <c r="C6" s="1373">
        <v>720</v>
      </c>
      <c r="D6" s="1373">
        <v>844</v>
      </c>
      <c r="E6" s="1338">
        <v>5831</v>
      </c>
      <c r="F6" s="1407"/>
      <c r="G6" s="1373">
        <v>4</v>
      </c>
      <c r="H6" s="1373">
        <v>51</v>
      </c>
      <c r="I6" s="1373">
        <v>380</v>
      </c>
      <c r="J6" s="1338">
        <v>435</v>
      </c>
      <c r="K6" s="1338">
        <v>5396</v>
      </c>
    </row>
    <row r="7" spans="1:11">
      <c r="A7" s="1336" t="s">
        <v>446</v>
      </c>
      <c r="B7" s="1405">
        <v>178565</v>
      </c>
      <c r="C7" s="1405">
        <v>30116</v>
      </c>
      <c r="D7" s="1405">
        <v>5568</v>
      </c>
      <c r="E7" s="1392">
        <v>214249</v>
      </c>
      <c r="F7" s="1401"/>
      <c r="G7" s="1405">
        <v>732</v>
      </c>
      <c r="H7" s="1405">
        <v>2889</v>
      </c>
      <c r="I7" s="1405">
        <v>2732</v>
      </c>
      <c r="J7" s="1392">
        <v>6353</v>
      </c>
      <c r="K7" s="1392">
        <v>207896</v>
      </c>
    </row>
    <row r="8" spans="1:11">
      <c r="A8" s="1331" t="s">
        <v>334</v>
      </c>
      <c r="B8" s="1408">
        <v>31918</v>
      </c>
      <c r="C8" s="1408">
        <v>4325</v>
      </c>
      <c r="D8" s="1408">
        <v>1126</v>
      </c>
      <c r="E8" s="1390">
        <v>37369</v>
      </c>
      <c r="F8" s="1407"/>
      <c r="G8" s="1408">
        <v>13</v>
      </c>
      <c r="H8" s="1408">
        <v>129</v>
      </c>
      <c r="I8" s="1408">
        <v>116</v>
      </c>
      <c r="J8" s="1390">
        <v>258</v>
      </c>
      <c r="K8" s="1390">
        <v>37111</v>
      </c>
    </row>
    <row r="9" spans="1:11">
      <c r="A9" s="1769" t="s">
        <v>65</v>
      </c>
      <c r="B9" s="1407">
        <v>79911</v>
      </c>
      <c r="C9" s="1407">
        <v>16565</v>
      </c>
      <c r="D9" s="1407">
        <v>2270</v>
      </c>
      <c r="E9" s="1393">
        <v>98746</v>
      </c>
      <c r="F9" s="1407"/>
      <c r="G9" s="1407">
        <v>288</v>
      </c>
      <c r="H9" s="1407">
        <v>546</v>
      </c>
      <c r="I9" s="1407">
        <v>859</v>
      </c>
      <c r="J9" s="1393">
        <v>1693</v>
      </c>
      <c r="K9" s="1393">
        <v>97053</v>
      </c>
    </row>
    <row r="10" spans="1:11">
      <c r="A10" s="1325" t="s">
        <v>338</v>
      </c>
      <c r="B10" s="1373">
        <v>570</v>
      </c>
      <c r="C10" s="1373" t="s">
        <v>458</v>
      </c>
      <c r="D10" s="1373">
        <v>33</v>
      </c>
      <c r="E10" s="1338">
        <v>603</v>
      </c>
      <c r="F10" s="1407"/>
      <c r="G10" s="1373" t="s">
        <v>458</v>
      </c>
      <c r="H10" s="1373" t="s">
        <v>458</v>
      </c>
      <c r="I10" s="1373">
        <v>31</v>
      </c>
      <c r="J10" s="1338">
        <v>31</v>
      </c>
      <c r="K10" s="1338">
        <v>572</v>
      </c>
    </row>
    <row r="11" spans="1:11">
      <c r="A11" s="1768" t="s">
        <v>692</v>
      </c>
      <c r="B11" s="1405">
        <v>112399</v>
      </c>
      <c r="C11" s="1405">
        <v>20890</v>
      </c>
      <c r="D11" s="1405">
        <v>3429</v>
      </c>
      <c r="E11" s="1392">
        <v>136718</v>
      </c>
      <c r="F11" s="1401"/>
      <c r="G11" s="1405">
        <v>301</v>
      </c>
      <c r="H11" s="1405">
        <v>675</v>
      </c>
      <c r="I11" s="1405">
        <v>1006</v>
      </c>
      <c r="J11" s="1392">
        <v>1982</v>
      </c>
      <c r="K11" s="1392">
        <v>134736</v>
      </c>
    </row>
    <row r="12" spans="1:11" ht="25.5">
      <c r="A12" s="1406" t="s">
        <v>444</v>
      </c>
      <c r="B12" s="1405">
        <v>290964</v>
      </c>
      <c r="C12" s="1405">
        <v>51006</v>
      </c>
      <c r="D12" s="1405">
        <v>8997</v>
      </c>
      <c r="E12" s="1392">
        <v>350967</v>
      </c>
      <c r="F12" s="1401"/>
      <c r="G12" s="1405">
        <v>1033</v>
      </c>
      <c r="H12" s="1405">
        <v>3564</v>
      </c>
      <c r="I12" s="1405">
        <v>3738</v>
      </c>
      <c r="J12" s="1392">
        <v>8335</v>
      </c>
      <c r="K12" s="1392">
        <v>342632</v>
      </c>
    </row>
    <row r="13" spans="1:11" ht="25.5">
      <c r="A13" s="1767" t="s">
        <v>691</v>
      </c>
      <c r="B13" s="1403">
        <v>289939</v>
      </c>
      <c r="C13" s="1403">
        <v>52891</v>
      </c>
      <c r="D13" s="1403">
        <v>2330</v>
      </c>
      <c r="E13" s="1402">
        <v>345160</v>
      </c>
      <c r="F13" s="1404"/>
      <c r="G13" s="1403">
        <v>256</v>
      </c>
      <c r="H13" s="1403">
        <v>758</v>
      </c>
      <c r="I13" s="1403">
        <v>50</v>
      </c>
      <c r="J13" s="1402">
        <v>1064</v>
      </c>
      <c r="K13" s="1402">
        <v>344096</v>
      </c>
    </row>
    <row r="14" spans="1:11" ht="13.5">
      <c r="A14" s="1766" t="s">
        <v>690</v>
      </c>
      <c r="B14" s="1400">
        <v>580903</v>
      </c>
      <c r="C14" s="1400">
        <v>103897</v>
      </c>
      <c r="D14" s="1400">
        <v>11327</v>
      </c>
      <c r="E14" s="1385">
        <v>696127</v>
      </c>
      <c r="F14" s="1401"/>
      <c r="G14" s="1400">
        <v>1289</v>
      </c>
      <c r="H14" s="1400">
        <v>4322</v>
      </c>
      <c r="I14" s="1400">
        <v>3788</v>
      </c>
      <c r="J14" s="1385">
        <v>9399</v>
      </c>
      <c r="K14" s="1385">
        <v>686728</v>
      </c>
    </row>
    <row r="15" spans="1:11" ht="13.5">
      <c r="A15" s="1399"/>
      <c r="B15" s="1398"/>
      <c r="C15" s="1398"/>
      <c r="D15" s="1398"/>
      <c r="E15" s="1398"/>
      <c r="F15" s="1398"/>
      <c r="G15" s="1398"/>
      <c r="H15" s="1398"/>
      <c r="I15" s="1398"/>
      <c r="J15" s="1398"/>
      <c r="K15" s="1398"/>
    </row>
    <row r="16" spans="1:11" ht="13.5">
      <c r="A16" s="1397"/>
      <c r="B16" s="1790" t="s">
        <v>467</v>
      </c>
      <c r="C16" s="1790" t="s">
        <v>24</v>
      </c>
      <c r="D16" s="1790" t="s">
        <v>24</v>
      </c>
      <c r="E16" s="1790" t="s">
        <v>24</v>
      </c>
      <c r="F16" s="1396"/>
      <c r="G16" s="1787" t="s">
        <v>466</v>
      </c>
      <c r="H16" s="1787" t="s">
        <v>24</v>
      </c>
      <c r="I16" s="1787" t="s">
        <v>24</v>
      </c>
      <c r="J16" s="1787" t="s">
        <v>24</v>
      </c>
      <c r="K16" s="1396"/>
    </row>
    <row r="17" spans="1:11" ht="13.5">
      <c r="A17" s="1383"/>
      <c r="B17" s="1784" t="s">
        <v>455</v>
      </c>
      <c r="C17" s="1784" t="s">
        <v>24</v>
      </c>
      <c r="D17" s="1784" t="s">
        <v>24</v>
      </c>
      <c r="E17" s="1784" t="s">
        <v>24</v>
      </c>
      <c r="F17" s="1351"/>
      <c r="G17" s="1791" t="s">
        <v>465</v>
      </c>
      <c r="H17" s="1791" t="s">
        <v>24</v>
      </c>
      <c r="I17" s="1791" t="s">
        <v>24</v>
      </c>
      <c r="J17" s="1791" t="s">
        <v>24</v>
      </c>
      <c r="K17" s="1391"/>
    </row>
    <row r="18" spans="1:11" ht="13.5">
      <c r="A18" s="1382"/>
      <c r="B18" s="1355" t="s">
        <v>453</v>
      </c>
      <c r="C18" s="1355" t="s">
        <v>452</v>
      </c>
      <c r="D18" s="1355" t="s">
        <v>451</v>
      </c>
      <c r="E18" s="1355" t="s">
        <v>450</v>
      </c>
      <c r="F18" s="1351"/>
      <c r="G18" s="1785" t="s">
        <v>449</v>
      </c>
      <c r="H18" s="1785" t="s">
        <v>24</v>
      </c>
      <c r="I18" s="1785" t="s">
        <v>448</v>
      </c>
      <c r="J18" s="1785" t="s">
        <v>24</v>
      </c>
      <c r="K18" s="1391"/>
    </row>
    <row r="19" spans="1:11" ht="13.5">
      <c r="A19" s="1381"/>
      <c r="B19" s="1352" t="s">
        <v>32</v>
      </c>
      <c r="C19" s="1352" t="s">
        <v>32</v>
      </c>
      <c r="D19" s="1352" t="s">
        <v>32</v>
      </c>
      <c r="E19" s="1352" t="s">
        <v>32</v>
      </c>
      <c r="F19" s="1351"/>
      <c r="G19" s="1789" t="s">
        <v>459</v>
      </c>
      <c r="H19" s="1789" t="s">
        <v>24</v>
      </c>
      <c r="I19" s="1395"/>
      <c r="J19" s="1394" t="s">
        <v>464</v>
      </c>
      <c r="K19" s="1391"/>
    </row>
    <row r="20" spans="1:11" ht="13.5">
      <c r="A20" s="1331" t="s">
        <v>334</v>
      </c>
      <c r="B20" s="1348">
        <v>0.21663947797716152</v>
      </c>
      <c r="C20" s="1348">
        <v>6.314864412453967</v>
      </c>
      <c r="D20" s="1348">
        <v>41.983894582723281</v>
      </c>
      <c r="E20" s="1347">
        <v>1.661125874203627</v>
      </c>
      <c r="F20" s="1380"/>
      <c r="G20" s="1390"/>
      <c r="H20" s="1390">
        <v>1070</v>
      </c>
      <c r="I20" s="1390"/>
      <c r="J20" s="1390">
        <v>59</v>
      </c>
      <c r="K20" s="1391"/>
    </row>
    <row r="21" spans="1:11" ht="13.5">
      <c r="A21" s="1769" t="s">
        <v>65</v>
      </c>
      <c r="B21" s="1345">
        <v>1.8814139110604331</v>
      </c>
      <c r="C21" s="1345">
        <v>24.163636363636364</v>
      </c>
      <c r="D21" s="1345">
        <v>60.49196787148594</v>
      </c>
      <c r="E21" s="1344">
        <v>10.266292922214436</v>
      </c>
      <c r="F21" s="1380"/>
      <c r="G21" s="1393"/>
      <c r="H21" s="1393">
        <v>1680</v>
      </c>
      <c r="I21" s="1393"/>
      <c r="J21" s="1393">
        <v>589</v>
      </c>
      <c r="K21" s="1391"/>
    </row>
    <row r="22" spans="1:11" ht="13.5">
      <c r="A22" s="1325" t="s">
        <v>338</v>
      </c>
      <c r="B22" s="1341">
        <v>9.3742676353409896E-2</v>
      </c>
      <c r="C22" s="1341">
        <v>7.083333333333333</v>
      </c>
      <c r="D22" s="1341">
        <v>45.023696682464454</v>
      </c>
      <c r="E22" s="1340">
        <v>7.4601269079060204</v>
      </c>
      <c r="F22" s="1380"/>
      <c r="G22" s="1338"/>
      <c r="H22" s="1338">
        <v>91</v>
      </c>
      <c r="I22" s="1338"/>
      <c r="J22" s="1338">
        <v>156</v>
      </c>
      <c r="K22" s="1391"/>
    </row>
    <row r="23" spans="1:11" ht="13.5">
      <c r="A23" s="1336" t="s">
        <v>446</v>
      </c>
      <c r="B23" s="1335">
        <v>0.40993475765127546</v>
      </c>
      <c r="C23" s="1335">
        <v>9.5929074246247836</v>
      </c>
      <c r="D23" s="1335">
        <v>49.066091954022987</v>
      </c>
      <c r="E23" s="1334">
        <v>2.965241378022768</v>
      </c>
      <c r="F23" s="1380"/>
      <c r="G23" s="1392"/>
      <c r="H23" s="1392">
        <v>2841</v>
      </c>
      <c r="I23" s="1392"/>
      <c r="J23" s="1392">
        <v>133</v>
      </c>
      <c r="K23" s="1391"/>
    </row>
    <row r="24" spans="1:11" ht="13.5">
      <c r="A24" s="1331" t="s">
        <v>334</v>
      </c>
      <c r="B24" s="1348" t="s">
        <v>445</v>
      </c>
      <c r="C24" s="1348">
        <v>2.9826589595375723</v>
      </c>
      <c r="D24" s="1348">
        <v>10.301953818827709</v>
      </c>
      <c r="E24" s="1347">
        <v>0.69041183868982314</v>
      </c>
      <c r="F24" s="1380"/>
      <c r="G24" s="1390"/>
      <c r="H24" s="1390">
        <v>154</v>
      </c>
      <c r="I24" s="1390"/>
      <c r="J24" s="1390">
        <v>41</v>
      </c>
      <c r="K24" s="1391"/>
    </row>
    <row r="25" spans="1:11" ht="13.5">
      <c r="A25" s="1769" t="s">
        <v>65</v>
      </c>
      <c r="B25" s="1345">
        <v>0.36040094605248341</v>
      </c>
      <c r="C25" s="1345">
        <v>3.2961062481134924</v>
      </c>
      <c r="D25" s="1345">
        <v>37.841409691629956</v>
      </c>
      <c r="E25" s="1344">
        <v>1.7144998278411279</v>
      </c>
      <c r="F25" s="1380"/>
      <c r="G25" s="1393"/>
      <c r="H25" s="1393">
        <v>914</v>
      </c>
      <c r="I25" s="1393"/>
      <c r="J25" s="1393">
        <v>93</v>
      </c>
      <c r="K25" s="1391"/>
    </row>
    <row r="26" spans="1:11" ht="13.5">
      <c r="A26" s="1325" t="s">
        <v>338</v>
      </c>
      <c r="B26" s="1341" t="s">
        <v>445</v>
      </c>
      <c r="C26" s="1341" t="s">
        <v>445</v>
      </c>
      <c r="D26" s="1341">
        <v>93.939393939393938</v>
      </c>
      <c r="E26" s="1340">
        <v>5.140961857379768</v>
      </c>
      <c r="F26" s="1380"/>
      <c r="G26" s="1338"/>
      <c r="H26" s="1338" t="s">
        <v>458</v>
      </c>
      <c r="I26" s="1338"/>
      <c r="J26" s="1338" t="s">
        <v>458</v>
      </c>
      <c r="K26" s="1391"/>
    </row>
    <row r="27" spans="1:11" ht="13.5">
      <c r="A27" s="1768" t="s">
        <v>692</v>
      </c>
      <c r="B27" s="1335">
        <v>0.26779597683253409</v>
      </c>
      <c r="C27" s="1335">
        <v>3.2312111057922448</v>
      </c>
      <c r="D27" s="1335">
        <v>29.337999416739574</v>
      </c>
      <c r="E27" s="1334">
        <v>1.4496993812080341</v>
      </c>
      <c r="F27" s="1380"/>
      <c r="G27" s="1392"/>
      <c r="H27" s="1392">
        <v>1068</v>
      </c>
      <c r="I27" s="1392"/>
      <c r="J27" s="1392">
        <v>78</v>
      </c>
      <c r="K27" s="1391"/>
    </row>
    <row r="28" spans="1:11" ht="25.5">
      <c r="A28" s="1336" t="s">
        <v>444</v>
      </c>
      <c r="B28" s="1335">
        <v>0.35502673870306978</v>
      </c>
      <c r="C28" s="1335">
        <v>6.9874132455005284</v>
      </c>
      <c r="D28" s="1335">
        <v>41.547182394131376</v>
      </c>
      <c r="E28" s="1334">
        <v>2.3748671527522531</v>
      </c>
      <c r="F28" s="1380"/>
      <c r="G28" s="1392"/>
      <c r="H28" s="1392">
        <v>3909</v>
      </c>
      <c r="I28" s="1392"/>
      <c r="J28" s="1392">
        <v>111</v>
      </c>
      <c r="K28" s="1391"/>
    </row>
    <row r="29" spans="1:11" ht="25.5">
      <c r="A29" s="1770" t="s">
        <v>691</v>
      </c>
      <c r="B29" s="1348">
        <v>8.8294434346534958E-2</v>
      </c>
      <c r="C29" s="1348">
        <v>1.4331360722996351</v>
      </c>
      <c r="D29" s="1348">
        <v>2.1459227467811157</v>
      </c>
      <c r="E29" s="1347">
        <v>0.30826283462741916</v>
      </c>
      <c r="F29" s="1386"/>
      <c r="G29" s="1389"/>
      <c r="H29" s="1390">
        <v>776</v>
      </c>
      <c r="I29" s="1389"/>
      <c r="J29" s="1389"/>
      <c r="K29" s="1384"/>
    </row>
    <row r="30" spans="1:11" ht="25.5">
      <c r="A30" s="1771" t="s">
        <v>693</v>
      </c>
      <c r="B30" s="1341"/>
      <c r="C30" s="1341"/>
      <c r="D30" s="1341"/>
      <c r="E30" s="1340"/>
      <c r="F30" s="1386"/>
      <c r="G30" s="1384"/>
      <c r="H30" s="1338">
        <v>153</v>
      </c>
      <c r="I30" s="1384"/>
      <c r="J30" s="1384"/>
      <c r="K30" s="1384"/>
    </row>
    <row r="31" spans="1:11" ht="9.9499999999999993" customHeight="1">
      <c r="A31" s="1765" t="s">
        <v>690</v>
      </c>
      <c r="B31" s="1388">
        <v>0.22189591033270617</v>
      </c>
      <c r="C31" s="1388">
        <v>4.1598891209563318</v>
      </c>
      <c r="D31" s="1388">
        <v>33.442217709896703</v>
      </c>
      <c r="E31" s="1387">
        <v>1.3501846645798827</v>
      </c>
      <c r="F31" s="1386"/>
      <c r="G31" s="1384"/>
      <c r="H31" s="1385">
        <v>4838</v>
      </c>
      <c r="I31" s="1384"/>
      <c r="J31" s="1384"/>
      <c r="K31" s="1384"/>
    </row>
  </sheetData>
  <mergeCells count="10">
    <mergeCell ref="K1:K2"/>
    <mergeCell ref="B16:E16"/>
    <mergeCell ref="G16:J16"/>
    <mergeCell ref="B17:E17"/>
    <mergeCell ref="G17:J17"/>
    <mergeCell ref="G18:H18"/>
    <mergeCell ref="I18:J18"/>
    <mergeCell ref="G19:H19"/>
    <mergeCell ref="B1:E1"/>
    <mergeCell ref="G1:J1"/>
  </mergeCells>
  <pageMargins left="0.7" right="0.7" top="0.75" bottom="0.75" header="0.3" footer="0.3"/>
  <pageSetup scale="70" orientation="portrait" horizontalDpi="72" verticalDpi="72" r:id="rId1"/>
  <headerFooter>
    <oddFooter>&amp;C&amp;1#&amp;"Calibri"&amp;10 Restricted - Internal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showGridLines="0" zoomScale="90" zoomScaleNormal="90" workbookViewId="0">
      <selection activeCell="A2" sqref="A2"/>
    </sheetView>
  </sheetViews>
  <sheetFormatPr defaultColWidth="9.140625" defaultRowHeight="12.75"/>
  <cols>
    <col min="1" max="1" width="38.5703125" style="1256" bestFit="1" customWidth="1"/>
    <col min="2" max="16384" width="9.140625" style="1256"/>
  </cols>
  <sheetData>
    <row r="1" spans="1:8" ht="15.75">
      <c r="A1" s="1283" t="s">
        <v>696</v>
      </c>
    </row>
    <row r="2" spans="1:8" ht="15">
      <c r="A2" s="1447"/>
      <c r="B2" s="1446"/>
      <c r="C2" s="1792" t="s">
        <v>482</v>
      </c>
      <c r="D2" s="1792" t="s">
        <v>24</v>
      </c>
      <c r="E2" s="1792" t="s">
        <v>24</v>
      </c>
      <c r="F2" s="1792" t="s">
        <v>24</v>
      </c>
      <c r="G2" s="1446"/>
      <c r="H2" s="1446"/>
    </row>
    <row r="3" spans="1:8" ht="25.5">
      <c r="A3" s="1443" t="s">
        <v>460</v>
      </c>
      <c r="B3" s="1442" t="s">
        <v>481</v>
      </c>
      <c r="C3" s="1444" t="s">
        <v>480</v>
      </c>
      <c r="D3" s="1445" t="s">
        <v>479</v>
      </c>
      <c r="E3" s="1444" t="s">
        <v>478</v>
      </c>
      <c r="F3" s="1444" t="s">
        <v>476</v>
      </c>
      <c r="G3" s="1442" t="s">
        <v>477</v>
      </c>
      <c r="H3" s="1442" t="s">
        <v>476</v>
      </c>
    </row>
    <row r="4" spans="1:8" ht="13.5">
      <c r="A4" s="1423" t="s">
        <v>475</v>
      </c>
      <c r="B4" s="1435" t="s">
        <v>25</v>
      </c>
      <c r="C4" s="1435" t="s">
        <v>25</v>
      </c>
      <c r="D4" s="1435" t="s">
        <v>25</v>
      </c>
      <c r="E4" s="1435" t="s">
        <v>25</v>
      </c>
      <c r="F4" s="1435" t="s">
        <v>25</v>
      </c>
      <c r="G4" s="1435" t="s">
        <v>25</v>
      </c>
      <c r="H4" s="1435" t="s">
        <v>25</v>
      </c>
    </row>
    <row r="5" spans="1:8" ht="13.5">
      <c r="A5" s="1421" t="s">
        <v>471</v>
      </c>
      <c r="B5" s="1434">
        <v>141273</v>
      </c>
      <c r="C5" s="1434">
        <v>16919</v>
      </c>
      <c r="D5" s="1434">
        <v>1960</v>
      </c>
      <c r="E5" s="1434">
        <v>1059</v>
      </c>
      <c r="F5" s="1434">
        <v>19938</v>
      </c>
      <c r="G5" s="1434">
        <v>2229</v>
      </c>
      <c r="H5" s="1433">
        <v>163440</v>
      </c>
    </row>
    <row r="6" spans="1:8" ht="13.5">
      <c r="A6" s="1418" t="s">
        <v>470</v>
      </c>
      <c r="B6" s="1432">
        <v>30797</v>
      </c>
      <c r="C6" s="1432">
        <v>8785</v>
      </c>
      <c r="D6" s="1432">
        <v>344</v>
      </c>
      <c r="E6" s="1432">
        <v>289</v>
      </c>
      <c r="F6" s="1432">
        <v>9418</v>
      </c>
      <c r="G6" s="1432">
        <v>3022</v>
      </c>
      <c r="H6" s="1431">
        <v>43237</v>
      </c>
    </row>
    <row r="7" spans="1:8" ht="13.5">
      <c r="A7" s="1415" t="s">
        <v>469</v>
      </c>
      <c r="B7" s="1438">
        <v>124322</v>
      </c>
      <c r="C7" s="1438">
        <v>18959</v>
      </c>
      <c r="D7" s="1438">
        <v>329</v>
      </c>
      <c r="E7" s="1438">
        <v>201</v>
      </c>
      <c r="F7" s="1438">
        <v>19489</v>
      </c>
      <c r="G7" s="1438">
        <v>3117</v>
      </c>
      <c r="H7" s="1429">
        <v>146928</v>
      </c>
    </row>
    <row r="8" spans="1:8" ht="13.5">
      <c r="A8" s="1412" t="s">
        <v>468</v>
      </c>
      <c r="B8" s="1437">
        <v>296392</v>
      </c>
      <c r="C8" s="1437">
        <v>44663</v>
      </c>
      <c r="D8" s="1437">
        <v>2633</v>
      </c>
      <c r="E8" s="1437">
        <v>1549</v>
      </c>
      <c r="F8" s="1437">
        <v>48845</v>
      </c>
      <c r="G8" s="1437">
        <v>8368</v>
      </c>
      <c r="H8" s="1427">
        <v>353605</v>
      </c>
    </row>
    <row r="9" spans="1:8" ht="13.5">
      <c r="A9" s="1426"/>
      <c r="B9" s="1425"/>
      <c r="C9" s="1425"/>
      <c r="D9" s="1425"/>
      <c r="E9" s="1425"/>
      <c r="F9" s="1425"/>
      <c r="G9" s="1425"/>
      <c r="H9" s="1436"/>
    </row>
    <row r="10" spans="1:8" ht="13.5">
      <c r="A10" s="1423" t="s">
        <v>474</v>
      </c>
      <c r="B10" s="1439"/>
      <c r="C10" s="1439"/>
      <c r="D10" s="1439"/>
      <c r="E10" s="1439"/>
      <c r="F10" s="1439"/>
      <c r="G10" s="1439"/>
      <c r="H10" s="1435"/>
    </row>
    <row r="11" spans="1:8" ht="13.5">
      <c r="A11" s="1421" t="s">
        <v>471</v>
      </c>
      <c r="B11" s="1434">
        <v>34</v>
      </c>
      <c r="C11" s="1434">
        <v>55</v>
      </c>
      <c r="D11" s="1434">
        <v>13</v>
      </c>
      <c r="E11" s="1434">
        <v>11</v>
      </c>
      <c r="F11" s="1434">
        <v>79</v>
      </c>
      <c r="G11" s="1434">
        <v>397</v>
      </c>
      <c r="H11" s="1433">
        <v>510</v>
      </c>
    </row>
    <row r="12" spans="1:8" ht="13.5">
      <c r="A12" s="1418" t="s">
        <v>470</v>
      </c>
      <c r="B12" s="1432">
        <v>624</v>
      </c>
      <c r="C12" s="1432">
        <v>2228</v>
      </c>
      <c r="D12" s="1432">
        <v>144</v>
      </c>
      <c r="E12" s="1432">
        <v>177</v>
      </c>
      <c r="F12" s="1432">
        <v>2549</v>
      </c>
      <c r="G12" s="1432">
        <v>2091</v>
      </c>
      <c r="H12" s="1431">
        <v>5264</v>
      </c>
    </row>
    <row r="13" spans="1:8" ht="13.5">
      <c r="A13" s="1415" t="s">
        <v>469</v>
      </c>
      <c r="B13" s="1438">
        <v>345</v>
      </c>
      <c r="C13" s="1438">
        <v>672</v>
      </c>
      <c r="D13" s="1438">
        <v>5</v>
      </c>
      <c r="E13" s="1438">
        <v>3</v>
      </c>
      <c r="F13" s="1438">
        <v>680</v>
      </c>
      <c r="G13" s="1438">
        <v>1028</v>
      </c>
      <c r="H13" s="1429">
        <v>2053</v>
      </c>
    </row>
    <row r="14" spans="1:8" ht="13.5">
      <c r="A14" s="1412" t="s">
        <v>468</v>
      </c>
      <c r="B14" s="1437">
        <v>1003</v>
      </c>
      <c r="C14" s="1437">
        <v>2955</v>
      </c>
      <c r="D14" s="1437">
        <v>162</v>
      </c>
      <c r="E14" s="1437">
        <v>191</v>
      </c>
      <c r="F14" s="1437">
        <v>3308</v>
      </c>
      <c r="G14" s="1437">
        <v>3516</v>
      </c>
      <c r="H14" s="1427">
        <v>7827</v>
      </c>
    </row>
    <row r="15" spans="1:8" ht="13.5">
      <c r="A15" s="1426"/>
      <c r="B15" s="1425"/>
      <c r="C15" s="1425"/>
      <c r="D15" s="1425"/>
      <c r="E15" s="1425"/>
      <c r="F15" s="1425"/>
      <c r="G15" s="1425"/>
      <c r="H15" s="1436"/>
    </row>
    <row r="16" spans="1:8" ht="13.5">
      <c r="A16" s="1423" t="s">
        <v>473</v>
      </c>
      <c r="B16" s="1435"/>
      <c r="C16" s="1435"/>
      <c r="D16" s="1435"/>
      <c r="E16" s="1435"/>
      <c r="F16" s="1435"/>
      <c r="G16" s="1435"/>
      <c r="H16" s="1435"/>
    </row>
    <row r="17" spans="1:8" ht="13.5">
      <c r="A17" s="1421" t="s">
        <v>471</v>
      </c>
      <c r="B17" s="1434">
        <v>141239</v>
      </c>
      <c r="C17" s="1434">
        <v>16864</v>
      </c>
      <c r="D17" s="1434">
        <v>1947</v>
      </c>
      <c r="E17" s="1434">
        <v>1048</v>
      </c>
      <c r="F17" s="1434">
        <v>19859</v>
      </c>
      <c r="G17" s="1434">
        <v>1832</v>
      </c>
      <c r="H17" s="1433">
        <v>162930</v>
      </c>
    </row>
    <row r="18" spans="1:8" ht="13.5">
      <c r="A18" s="1418" t="s">
        <v>470</v>
      </c>
      <c r="B18" s="1432">
        <v>30173</v>
      </c>
      <c r="C18" s="1432">
        <v>6557</v>
      </c>
      <c r="D18" s="1432">
        <v>200</v>
      </c>
      <c r="E18" s="1432">
        <v>112</v>
      </c>
      <c r="F18" s="1432">
        <v>6869</v>
      </c>
      <c r="G18" s="1432">
        <v>931</v>
      </c>
      <c r="H18" s="1431">
        <v>37973</v>
      </c>
    </row>
    <row r="19" spans="1:8" ht="13.5">
      <c r="A19" s="1415" t="s">
        <v>469</v>
      </c>
      <c r="B19" s="1430">
        <v>123977</v>
      </c>
      <c r="C19" s="1438">
        <v>18287</v>
      </c>
      <c r="D19" s="1438">
        <v>324</v>
      </c>
      <c r="E19" s="1438">
        <v>198</v>
      </c>
      <c r="F19" s="1430">
        <v>18809</v>
      </c>
      <c r="G19" s="1430">
        <v>2089</v>
      </c>
      <c r="H19" s="1429">
        <v>144875</v>
      </c>
    </row>
    <row r="20" spans="1:8" ht="13.5">
      <c r="A20" s="1412" t="s">
        <v>468</v>
      </c>
      <c r="B20" s="1437">
        <v>295389</v>
      </c>
      <c r="C20" s="1437">
        <v>41708</v>
      </c>
      <c r="D20" s="1437">
        <v>2471</v>
      </c>
      <c r="E20" s="1437">
        <v>1358</v>
      </c>
      <c r="F20" s="1437">
        <v>45537</v>
      </c>
      <c r="G20" s="1437">
        <v>4852</v>
      </c>
      <c r="H20" s="1427">
        <v>345778</v>
      </c>
    </row>
    <row r="21" spans="1:8" ht="13.5">
      <c r="A21" s="1426"/>
      <c r="B21" s="1425"/>
      <c r="C21" s="1425"/>
      <c r="D21" s="1425"/>
      <c r="E21" s="1425"/>
      <c r="F21" s="1425"/>
      <c r="G21" s="1425"/>
      <c r="H21" s="1436"/>
    </row>
    <row r="22" spans="1:8" ht="13.5">
      <c r="A22" s="1423" t="s">
        <v>472</v>
      </c>
      <c r="B22" s="1422" t="s">
        <v>32</v>
      </c>
      <c r="C22" s="1422" t="s">
        <v>32</v>
      </c>
      <c r="D22" s="1422" t="s">
        <v>32</v>
      </c>
      <c r="E22" s="1422" t="s">
        <v>32</v>
      </c>
      <c r="F22" s="1422" t="s">
        <v>32</v>
      </c>
      <c r="G22" s="1422" t="s">
        <v>32</v>
      </c>
      <c r="H22" s="1422" t="s">
        <v>32</v>
      </c>
    </row>
    <row r="23" spans="1:8" ht="13.5">
      <c r="A23" s="1421" t="s">
        <v>471</v>
      </c>
      <c r="B23" s="1420" t="s">
        <v>445</v>
      </c>
      <c r="C23" s="1420">
        <v>0.3250783143211774</v>
      </c>
      <c r="D23" s="1420">
        <v>0.66326530612244894</v>
      </c>
      <c r="E23" s="1420">
        <v>1.0387157695939566</v>
      </c>
      <c r="F23" s="1420">
        <v>0.3962283077540375</v>
      </c>
      <c r="G23" s="1420">
        <v>17.810677433826825</v>
      </c>
      <c r="H23" s="1419">
        <v>0.3120411160058737</v>
      </c>
    </row>
    <row r="24" spans="1:8" ht="13.5">
      <c r="A24" s="1418" t="s">
        <v>470</v>
      </c>
      <c r="B24" s="1417">
        <v>2.0261713803292527</v>
      </c>
      <c r="C24" s="1417">
        <v>25.361411496869664</v>
      </c>
      <c r="D24" s="1417">
        <v>41.860465116279073</v>
      </c>
      <c r="E24" s="1417">
        <v>61.245674740484425</v>
      </c>
      <c r="F24" s="1417">
        <v>27.06519430877044</v>
      </c>
      <c r="G24" s="1417">
        <v>69.192587690271353</v>
      </c>
      <c r="H24" s="1416">
        <v>12.174757730647363</v>
      </c>
    </row>
    <row r="25" spans="1:8" ht="13.5">
      <c r="A25" s="1415" t="s">
        <v>469</v>
      </c>
      <c r="B25" s="1414">
        <v>0.27750518814047392</v>
      </c>
      <c r="C25" s="1414">
        <v>3.5444907431826573</v>
      </c>
      <c r="D25" s="1414">
        <v>1.5197568389057752</v>
      </c>
      <c r="E25" s="1414">
        <v>1.4925373134328357</v>
      </c>
      <c r="F25" s="1414">
        <v>3.4891477243573297</v>
      </c>
      <c r="G25" s="1414">
        <v>32.980429900545396</v>
      </c>
      <c r="H25" s="1413">
        <v>1.3972830229772406</v>
      </c>
    </row>
    <row r="26" spans="1:8" ht="13.5">
      <c r="A26" s="1412" t="s">
        <v>468</v>
      </c>
      <c r="B26" s="1411">
        <v>0.33840319576776701</v>
      </c>
      <c r="C26" s="1411">
        <v>6.6162147638985287</v>
      </c>
      <c r="D26" s="1411">
        <v>6.1526775541207748</v>
      </c>
      <c r="E26" s="1411">
        <v>12.330535829567463</v>
      </c>
      <c r="F26" s="1411">
        <v>6.7724434435459102</v>
      </c>
      <c r="G26" s="1411">
        <v>42.01720841300191</v>
      </c>
      <c r="H26" s="1410">
        <v>2.2134868002432091</v>
      </c>
    </row>
    <row r="27" spans="1:8" ht="13.5">
      <c r="A27" s="1426"/>
      <c r="B27" s="1425"/>
      <c r="C27" s="1425"/>
      <c r="D27" s="1425"/>
      <c r="E27" s="1425"/>
      <c r="F27" s="1425"/>
      <c r="G27" s="1425"/>
      <c r="H27" s="1436"/>
    </row>
    <row r="28" spans="1:8" ht="13.5">
      <c r="A28" s="1443" t="s">
        <v>467</v>
      </c>
      <c r="B28" s="1442"/>
      <c r="C28" s="1442"/>
      <c r="D28" s="1442"/>
      <c r="E28" s="1442"/>
      <c r="F28" s="1442"/>
      <c r="G28" s="1442"/>
      <c r="H28" s="1442"/>
    </row>
    <row r="29" spans="1:8" ht="13.5">
      <c r="A29" s="1423" t="s">
        <v>475</v>
      </c>
      <c r="B29" s="1422" t="s">
        <v>25</v>
      </c>
      <c r="C29" s="1422" t="s">
        <v>25</v>
      </c>
      <c r="D29" s="1422" t="s">
        <v>25</v>
      </c>
      <c r="E29" s="1422" t="s">
        <v>25</v>
      </c>
      <c r="F29" s="1422" t="s">
        <v>25</v>
      </c>
      <c r="G29" s="1422" t="s">
        <v>25</v>
      </c>
      <c r="H29" s="1422" t="s">
        <v>25</v>
      </c>
    </row>
    <row r="30" spans="1:8" ht="13.5">
      <c r="A30" s="1421" t="s">
        <v>471</v>
      </c>
      <c r="B30" s="1434">
        <v>138639</v>
      </c>
      <c r="C30" s="1434">
        <v>16651</v>
      </c>
      <c r="D30" s="1434">
        <v>1785</v>
      </c>
      <c r="E30" s="1434">
        <v>876</v>
      </c>
      <c r="F30" s="1434">
        <v>19312</v>
      </c>
      <c r="G30" s="1434">
        <v>2234</v>
      </c>
      <c r="H30" s="1433">
        <v>160185</v>
      </c>
    </row>
    <row r="31" spans="1:8" ht="13.5">
      <c r="A31" s="1418" t="s">
        <v>470</v>
      </c>
      <c r="B31" s="1432">
        <v>33021</v>
      </c>
      <c r="C31" s="1432">
        <v>9470</v>
      </c>
      <c r="D31" s="1432">
        <v>544</v>
      </c>
      <c r="E31" s="1432">
        <v>306</v>
      </c>
      <c r="F31" s="1432">
        <v>10320</v>
      </c>
      <c r="G31" s="1432">
        <v>3172</v>
      </c>
      <c r="H31" s="1431">
        <v>46513</v>
      </c>
    </row>
    <row r="32" spans="1:8" ht="13.5">
      <c r="A32" s="1415" t="s">
        <v>469</v>
      </c>
      <c r="B32" s="1438">
        <v>119304</v>
      </c>
      <c r="C32" s="1438">
        <v>19501</v>
      </c>
      <c r="D32" s="1438">
        <v>1097</v>
      </c>
      <c r="E32" s="1438">
        <v>776</v>
      </c>
      <c r="F32" s="1438">
        <v>21374</v>
      </c>
      <c r="G32" s="1438">
        <v>3591</v>
      </c>
      <c r="H32" s="1441">
        <v>144269</v>
      </c>
    </row>
    <row r="33" spans="1:8" ht="13.5">
      <c r="A33" s="1412" t="s">
        <v>468</v>
      </c>
      <c r="B33" s="1437">
        <v>290964</v>
      </c>
      <c r="C33" s="1437">
        <v>45622</v>
      </c>
      <c r="D33" s="1437">
        <v>3426</v>
      </c>
      <c r="E33" s="1437">
        <v>1958</v>
      </c>
      <c r="F33" s="1437">
        <v>51006</v>
      </c>
      <c r="G33" s="1437">
        <v>8997</v>
      </c>
      <c r="H33" s="1440">
        <v>350967</v>
      </c>
    </row>
    <row r="34" spans="1:8" ht="13.5">
      <c r="A34" s="1426"/>
      <c r="B34" s="1425"/>
      <c r="C34" s="1425"/>
      <c r="D34" s="1425"/>
      <c r="E34" s="1425"/>
      <c r="F34" s="1425"/>
      <c r="G34" s="1425"/>
      <c r="H34" s="1436"/>
    </row>
    <row r="35" spans="1:8" ht="13.5">
      <c r="A35" s="1423" t="s">
        <v>474</v>
      </c>
      <c r="B35" s="1439"/>
      <c r="C35" s="1439"/>
      <c r="D35" s="1439"/>
      <c r="E35" s="1439"/>
      <c r="F35" s="1439"/>
      <c r="G35" s="1439"/>
      <c r="H35" s="1439"/>
    </row>
    <row r="36" spans="1:8" ht="13.5">
      <c r="A36" s="1421" t="s">
        <v>471</v>
      </c>
      <c r="B36" s="1434">
        <v>33</v>
      </c>
      <c r="C36" s="1434">
        <v>57</v>
      </c>
      <c r="D36" s="1434">
        <v>13</v>
      </c>
      <c r="E36" s="1434">
        <v>14</v>
      </c>
      <c r="F36" s="1434">
        <v>84</v>
      </c>
      <c r="G36" s="1434">
        <v>421</v>
      </c>
      <c r="H36" s="1433">
        <v>538</v>
      </c>
    </row>
    <row r="37" spans="1:8" ht="13.5">
      <c r="A37" s="1418" t="s">
        <v>470</v>
      </c>
      <c r="B37" s="1432">
        <v>680</v>
      </c>
      <c r="C37" s="1432">
        <v>2382</v>
      </c>
      <c r="D37" s="1432">
        <v>180</v>
      </c>
      <c r="E37" s="1432">
        <v>207</v>
      </c>
      <c r="F37" s="1432">
        <v>2769</v>
      </c>
      <c r="G37" s="1432">
        <v>2251</v>
      </c>
      <c r="H37" s="1431">
        <v>5700</v>
      </c>
    </row>
    <row r="38" spans="1:8" ht="13.5">
      <c r="A38" s="1415" t="s">
        <v>469</v>
      </c>
      <c r="B38" s="1438">
        <v>320</v>
      </c>
      <c r="C38" s="1438">
        <v>650</v>
      </c>
      <c r="D38" s="1438">
        <v>50</v>
      </c>
      <c r="E38" s="1438">
        <v>11</v>
      </c>
      <c r="F38" s="1438">
        <v>711</v>
      </c>
      <c r="G38" s="1438">
        <v>1066</v>
      </c>
      <c r="H38" s="1429">
        <v>2097</v>
      </c>
    </row>
    <row r="39" spans="1:8" ht="13.5">
      <c r="A39" s="1412" t="s">
        <v>468</v>
      </c>
      <c r="B39" s="1437">
        <v>1033</v>
      </c>
      <c r="C39" s="1437">
        <v>3089</v>
      </c>
      <c r="D39" s="1437">
        <v>243</v>
      </c>
      <c r="E39" s="1437">
        <v>232</v>
      </c>
      <c r="F39" s="1437">
        <v>3564</v>
      </c>
      <c r="G39" s="1437">
        <v>3738</v>
      </c>
      <c r="H39" s="1427">
        <v>8335</v>
      </c>
    </row>
    <row r="40" spans="1:8" ht="13.5">
      <c r="A40" s="1426"/>
      <c r="B40" s="1425"/>
      <c r="C40" s="1425"/>
      <c r="D40" s="1425"/>
      <c r="E40" s="1425"/>
      <c r="F40" s="1425"/>
      <c r="G40" s="1425"/>
      <c r="H40" s="1436"/>
    </row>
    <row r="41" spans="1:8" ht="13.5">
      <c r="A41" s="1423" t="s">
        <v>473</v>
      </c>
      <c r="B41" s="1435"/>
      <c r="C41" s="1435"/>
      <c r="D41" s="1435"/>
      <c r="E41" s="1435"/>
      <c r="F41" s="1435"/>
      <c r="G41" s="1435"/>
      <c r="H41" s="1435"/>
    </row>
    <row r="42" spans="1:8" ht="13.5">
      <c r="A42" s="1421" t="s">
        <v>471</v>
      </c>
      <c r="B42" s="1434">
        <v>138606</v>
      </c>
      <c r="C42" s="1434">
        <v>16594</v>
      </c>
      <c r="D42" s="1434">
        <v>1772</v>
      </c>
      <c r="E42" s="1434">
        <v>862</v>
      </c>
      <c r="F42" s="1434">
        <v>19228</v>
      </c>
      <c r="G42" s="1434">
        <v>1813</v>
      </c>
      <c r="H42" s="1433">
        <v>159647</v>
      </c>
    </row>
    <row r="43" spans="1:8" ht="13.5">
      <c r="A43" s="1418" t="s">
        <v>470</v>
      </c>
      <c r="B43" s="1432">
        <v>32341</v>
      </c>
      <c r="C43" s="1432">
        <v>7088</v>
      </c>
      <c r="D43" s="1432">
        <v>364</v>
      </c>
      <c r="E43" s="1432">
        <v>99</v>
      </c>
      <c r="F43" s="1432">
        <v>7551</v>
      </c>
      <c r="G43" s="1432">
        <v>921</v>
      </c>
      <c r="H43" s="1431">
        <v>40813</v>
      </c>
    </row>
    <row r="44" spans="1:8" ht="13.5">
      <c r="A44" s="1415" t="s">
        <v>469</v>
      </c>
      <c r="B44" s="1430">
        <v>118984</v>
      </c>
      <c r="C44" s="1430">
        <v>18851</v>
      </c>
      <c r="D44" s="1430">
        <v>1047</v>
      </c>
      <c r="E44" s="1430">
        <v>765</v>
      </c>
      <c r="F44" s="1430">
        <v>20663</v>
      </c>
      <c r="G44" s="1430">
        <v>2525</v>
      </c>
      <c r="H44" s="1429">
        <v>142172</v>
      </c>
    </row>
    <row r="45" spans="1:8" ht="13.5">
      <c r="A45" s="1412" t="s">
        <v>468</v>
      </c>
      <c r="B45" s="1428">
        <v>289931</v>
      </c>
      <c r="C45" s="1428">
        <v>42533</v>
      </c>
      <c r="D45" s="1428">
        <v>3183</v>
      </c>
      <c r="E45" s="1428">
        <v>1726</v>
      </c>
      <c r="F45" s="1428">
        <v>47442</v>
      </c>
      <c r="G45" s="1428">
        <v>5259</v>
      </c>
      <c r="H45" s="1427">
        <v>342632</v>
      </c>
    </row>
    <row r="46" spans="1:8" ht="13.5">
      <c r="A46" s="1426"/>
      <c r="B46" s="1425"/>
      <c r="C46" s="1425"/>
      <c r="D46" s="1425"/>
      <c r="E46" s="1425"/>
      <c r="F46" s="1425"/>
      <c r="G46" s="1425"/>
      <c r="H46" s="1424"/>
    </row>
    <row r="47" spans="1:8" ht="13.5">
      <c r="A47" s="1423" t="s">
        <v>472</v>
      </c>
      <c r="B47" s="1422" t="s">
        <v>32</v>
      </c>
      <c r="C47" s="1422" t="s">
        <v>32</v>
      </c>
      <c r="D47" s="1422" t="s">
        <v>32</v>
      </c>
      <c r="E47" s="1422" t="s">
        <v>32</v>
      </c>
      <c r="F47" s="1422" t="s">
        <v>32</v>
      </c>
      <c r="G47" s="1422" t="s">
        <v>32</v>
      </c>
      <c r="H47" s="1422" t="s">
        <v>32</v>
      </c>
    </row>
    <row r="48" spans="1:8" ht="13.5">
      <c r="A48" s="1421" t="s">
        <v>471</v>
      </c>
      <c r="B48" s="1420" t="s">
        <v>445</v>
      </c>
      <c r="C48" s="1420">
        <v>0.34232178247552697</v>
      </c>
      <c r="D48" s="1420">
        <v>0.72829131652661061</v>
      </c>
      <c r="E48" s="1420">
        <v>1.5981735159817352</v>
      </c>
      <c r="F48" s="1420">
        <v>0.43496271748135873</v>
      </c>
      <c r="G48" s="1420">
        <v>18.84512085944494</v>
      </c>
      <c r="H48" s="1419">
        <v>0.33586165995567624</v>
      </c>
    </row>
    <row r="49" spans="1:8" ht="13.5">
      <c r="A49" s="1418" t="s">
        <v>470</v>
      </c>
      <c r="B49" s="1417">
        <v>2.0592955997698432</v>
      </c>
      <c r="C49" s="1417">
        <v>25.153115100316793</v>
      </c>
      <c r="D49" s="1417">
        <v>33.088235294117645</v>
      </c>
      <c r="E49" s="1417">
        <v>67.64705882352942</v>
      </c>
      <c r="F49" s="1417">
        <v>26.831395348837212</v>
      </c>
      <c r="G49" s="1417">
        <v>70.96469104665826</v>
      </c>
      <c r="H49" s="1416">
        <v>12.254638488164598</v>
      </c>
    </row>
    <row r="50" spans="1:8" ht="13.5">
      <c r="A50" s="1415" t="s">
        <v>469</v>
      </c>
      <c r="B50" s="1414">
        <v>0.26822235633340041</v>
      </c>
      <c r="C50" s="1414">
        <v>3.3331624019281061</v>
      </c>
      <c r="D50" s="1414">
        <v>4.557885141294439</v>
      </c>
      <c r="E50" s="1414">
        <v>1.4175257731958764</v>
      </c>
      <c r="F50" s="1414">
        <v>3.3264714138673157</v>
      </c>
      <c r="G50" s="1414">
        <v>29.685324422166527</v>
      </c>
      <c r="H50" s="1413">
        <v>1.45353471639784</v>
      </c>
    </row>
    <row r="51" spans="1:8" ht="13.5">
      <c r="A51" s="1412" t="s">
        <v>468</v>
      </c>
      <c r="B51" s="1411">
        <v>0.35502673870306978</v>
      </c>
      <c r="C51" s="1411">
        <v>6.7708561658848794</v>
      </c>
      <c r="D51" s="1411">
        <v>7.0928196147110336</v>
      </c>
      <c r="E51" s="1411">
        <v>11.848825331971399</v>
      </c>
      <c r="F51" s="1411">
        <v>6.9874132455005284</v>
      </c>
      <c r="G51" s="1411">
        <v>41.547182394131376</v>
      </c>
      <c r="H51" s="1410">
        <v>2.3748671527522531</v>
      </c>
    </row>
  </sheetData>
  <mergeCells count="1">
    <mergeCell ref="C2:F2"/>
  </mergeCells>
  <pageMargins left="0.7" right="0.7" top="0.75" bottom="0.75" header="0.3" footer="0.3"/>
  <pageSetup scale="82" orientation="portrait" horizontalDpi="72" verticalDpi="72" r:id="rId1"/>
  <headerFooter>
    <oddFooter>&amp;C&amp;1#&amp;"Calibri"&amp;10 Restricted - Internal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showGridLines="0" zoomScaleNormal="100" workbookViewId="0">
      <selection activeCell="A26" sqref="A26:D26"/>
    </sheetView>
  </sheetViews>
  <sheetFormatPr defaultColWidth="9.140625" defaultRowHeight="12.75"/>
  <cols>
    <col min="1" max="1" width="37.28515625" style="1256" customWidth="1"/>
    <col min="2" max="4" width="12.28515625" style="1256" customWidth="1"/>
    <col min="5" max="16384" width="9.140625" style="1256"/>
  </cols>
  <sheetData>
    <row r="1" spans="1:6" ht="15" customHeight="1">
      <c r="A1" s="1467" t="s">
        <v>697</v>
      </c>
      <c r="B1" s="1467"/>
      <c r="C1" s="1467"/>
      <c r="D1" s="1467"/>
      <c r="E1" s="1467"/>
      <c r="F1" s="1467"/>
    </row>
    <row r="2" spans="1:6" ht="25.5" customHeight="1">
      <c r="A2" s="1823" t="s">
        <v>490</v>
      </c>
      <c r="B2" s="1823" t="s">
        <v>24</v>
      </c>
      <c r="C2" s="1823" t="s">
        <v>24</v>
      </c>
      <c r="D2" s="1823" t="s">
        <v>24</v>
      </c>
    </row>
    <row r="3" spans="1:6" ht="25.5" customHeight="1">
      <c r="A3" s="1454"/>
      <c r="B3" s="1453">
        <v>2021</v>
      </c>
      <c r="C3" s="1453">
        <v>2022</v>
      </c>
      <c r="D3" s="1453">
        <v>2023</v>
      </c>
    </row>
    <row r="4" spans="1:6" ht="15" customHeight="1">
      <c r="A4" s="1452" t="s">
        <v>486</v>
      </c>
      <c r="B4" s="1451" t="s">
        <v>485</v>
      </c>
      <c r="C4" s="1451" t="s">
        <v>485</v>
      </c>
      <c r="D4" s="1451" t="s">
        <v>32</v>
      </c>
    </row>
    <row r="5" spans="1:6" ht="15" customHeight="1">
      <c r="A5" s="1763" t="s">
        <v>683</v>
      </c>
      <c r="B5" s="1450">
        <v>3.343227960548778</v>
      </c>
      <c r="C5" s="1450">
        <v>3.3841850550647701</v>
      </c>
      <c r="D5" s="1450">
        <v>2.916150165162823</v>
      </c>
    </row>
    <row r="6" spans="1:6" ht="15" customHeight="1">
      <c r="A6" s="1764" t="s">
        <v>684</v>
      </c>
      <c r="B6" s="1448">
        <v>5.9625000000000004</v>
      </c>
      <c r="C6" s="1448">
        <v>6.6125000000000007</v>
      </c>
      <c r="D6" s="1448">
        <v>5.9749999999999996</v>
      </c>
    </row>
    <row r="7" spans="1:6" ht="15" customHeight="1">
      <c r="A7" s="1764" t="s">
        <v>685</v>
      </c>
      <c r="B7" s="1448">
        <v>2.4096360108655013</v>
      </c>
      <c r="C7" s="1448">
        <v>2.3084169784985953</v>
      </c>
      <c r="D7" s="1448">
        <v>4.2342744752815298</v>
      </c>
    </row>
    <row r="8" spans="1:6" ht="15" customHeight="1">
      <c r="A8" s="1449" t="s">
        <v>484</v>
      </c>
      <c r="B8" s="1448">
        <v>0.05</v>
      </c>
      <c r="C8" s="1448">
        <v>-7.4999999999999997E-2</v>
      </c>
      <c r="D8" s="1448" t="s">
        <v>489</v>
      </c>
    </row>
    <row r="9" spans="1:6" ht="15" customHeight="1">
      <c r="A9" s="1764" t="s">
        <v>686</v>
      </c>
      <c r="B9" s="1448">
        <v>1.9078320745200994</v>
      </c>
      <c r="C9" s="1448">
        <v>3.2424316557904787</v>
      </c>
      <c r="D9" s="1448">
        <v>2.9253711412609462</v>
      </c>
    </row>
    <row r="10" spans="1:6" ht="15" customHeight="1">
      <c r="A10" s="1764" t="s">
        <v>687</v>
      </c>
      <c r="B10" s="1448">
        <v>7.3125</v>
      </c>
      <c r="C10" s="1448">
        <v>5.8249999999999993</v>
      </c>
      <c r="D10" s="1448">
        <v>5.55</v>
      </c>
    </row>
    <row r="11" spans="1:6" ht="15" customHeight="1">
      <c r="A11" s="1764" t="s">
        <v>688</v>
      </c>
      <c r="B11" s="1448">
        <v>2.395549819325038</v>
      </c>
      <c r="C11" s="1448">
        <v>4.2142558771124605</v>
      </c>
      <c r="D11" s="1448">
        <v>4.6799600990062196</v>
      </c>
    </row>
    <row r="12" spans="1:6" ht="15" customHeight="1">
      <c r="A12" s="1449" t="s">
        <v>483</v>
      </c>
      <c r="B12" s="1448">
        <v>0.25</v>
      </c>
      <c r="C12" s="1448">
        <v>0.25</v>
      </c>
      <c r="D12" s="1448">
        <v>0.25</v>
      </c>
    </row>
    <row r="13" spans="1:6" ht="14.25" customHeight="1">
      <c r="A13" s="1794"/>
      <c r="B13" s="1794" t="s">
        <v>24</v>
      </c>
      <c r="C13" s="1794" t="s">
        <v>24</v>
      </c>
      <c r="D13" s="1794" t="s">
        <v>24</v>
      </c>
    </row>
    <row r="14" spans="1:6" ht="25.5" customHeight="1">
      <c r="A14" s="1449"/>
      <c r="B14" s="1453">
        <v>2021</v>
      </c>
      <c r="C14" s="1453">
        <v>2022</v>
      </c>
      <c r="D14" s="1453">
        <v>2023</v>
      </c>
    </row>
    <row r="15" spans="1:6" ht="12" customHeight="1">
      <c r="A15" s="1452" t="s">
        <v>467</v>
      </c>
      <c r="B15" s="1451" t="s">
        <v>485</v>
      </c>
      <c r="C15" s="1451" t="s">
        <v>485</v>
      </c>
      <c r="D15" s="1451" t="s">
        <v>32</v>
      </c>
    </row>
    <row r="16" spans="1:6" ht="14.1" customHeight="1">
      <c r="A16" s="1763" t="s">
        <v>683</v>
      </c>
      <c r="B16" s="1456">
        <v>6.344309913358348</v>
      </c>
      <c r="C16" s="1456">
        <v>3.2813942346045843</v>
      </c>
      <c r="D16" s="1456">
        <v>2.635446556976162</v>
      </c>
    </row>
    <row r="17" spans="1:7" ht="14.1" customHeight="1">
      <c r="A17" s="1764" t="s">
        <v>684</v>
      </c>
      <c r="B17" s="1455">
        <v>6.7125000000000004</v>
      </c>
      <c r="C17" s="1455">
        <v>6.4375</v>
      </c>
      <c r="D17" s="1455">
        <v>5.75</v>
      </c>
    </row>
    <row r="18" spans="1:7" ht="14.1" customHeight="1">
      <c r="A18" s="1764" t="s">
        <v>685</v>
      </c>
      <c r="B18" s="1455">
        <v>2.4000000000000243</v>
      </c>
      <c r="C18" s="1455">
        <v>2.2999999999999687</v>
      </c>
      <c r="D18" s="1455">
        <v>5.0000000000000044</v>
      </c>
    </row>
    <row r="19" spans="1:7" ht="14.1" customHeight="1">
      <c r="A19" s="1449" t="s">
        <v>484</v>
      </c>
      <c r="B19" s="1455" t="s">
        <v>445</v>
      </c>
      <c r="C19" s="1455">
        <v>-0.1</v>
      </c>
      <c r="D19" s="1455">
        <v>0</v>
      </c>
    </row>
    <row r="20" spans="1:7" ht="14.1" customHeight="1">
      <c r="A20" s="1764" t="s">
        <v>686</v>
      </c>
      <c r="B20" s="1455">
        <v>3.8503196523240968</v>
      </c>
      <c r="C20" s="1455">
        <v>3.061242234438355</v>
      </c>
      <c r="D20" s="1455">
        <v>2.931690207531612</v>
      </c>
    </row>
    <row r="21" spans="1:7" ht="14.1" customHeight="1">
      <c r="A21" s="1764" t="s">
        <v>687</v>
      </c>
      <c r="B21" s="1455">
        <v>6.8624999999999989</v>
      </c>
      <c r="C21" s="1455">
        <v>5.6624999999999996</v>
      </c>
      <c r="D21" s="1455">
        <v>5.55</v>
      </c>
    </row>
    <row r="22" spans="1:7" ht="14.1" customHeight="1">
      <c r="A22" s="1764" t="s">
        <v>688</v>
      </c>
      <c r="B22" s="1455">
        <v>2.8295374401000162</v>
      </c>
      <c r="C22" s="1455">
        <v>4.6799600990061974</v>
      </c>
      <c r="D22" s="1455">
        <v>4.6799600990061974</v>
      </c>
    </row>
    <row r="23" spans="1:7" ht="14.1" customHeight="1">
      <c r="A23" s="1449" t="s">
        <v>483</v>
      </c>
      <c r="B23" s="1455">
        <v>0.25</v>
      </c>
      <c r="C23" s="1455">
        <v>0.25</v>
      </c>
      <c r="D23" s="1455">
        <v>0.25</v>
      </c>
    </row>
    <row r="24" spans="1:7" ht="12.75" customHeight="1">
      <c r="A24" s="1449"/>
      <c r="B24" s="1455"/>
      <c r="C24" s="1455"/>
      <c r="D24" s="1455"/>
    </row>
    <row r="25" spans="1:7" ht="12.75" customHeight="1">
      <c r="A25" s="1467" t="s">
        <v>488</v>
      </c>
      <c r="B25" s="1467"/>
      <c r="C25" s="1467"/>
      <c r="D25" s="1467"/>
      <c r="E25" s="1467"/>
      <c r="F25" s="1467"/>
      <c r="G25" s="1467"/>
    </row>
    <row r="26" spans="1:7" ht="46.9" customHeight="1">
      <c r="A26" s="1793" t="s">
        <v>487</v>
      </c>
      <c r="B26" s="1793" t="s">
        <v>24</v>
      </c>
      <c r="C26" s="1793" t="s">
        <v>24</v>
      </c>
      <c r="D26" s="1793" t="s">
        <v>24</v>
      </c>
    </row>
    <row r="27" spans="1:7" ht="22.5" customHeight="1">
      <c r="A27" s="1454"/>
      <c r="B27" s="1453">
        <v>2021</v>
      </c>
      <c r="C27" s="1453">
        <v>2022</v>
      </c>
      <c r="D27" s="1453">
        <v>2023</v>
      </c>
    </row>
    <row r="28" spans="1:7" ht="12.75" customHeight="1">
      <c r="A28" s="1452" t="s">
        <v>486</v>
      </c>
      <c r="B28" s="1451" t="s">
        <v>485</v>
      </c>
      <c r="C28" s="1451" t="s">
        <v>485</v>
      </c>
      <c r="D28" s="1451" t="s">
        <v>32</v>
      </c>
    </row>
    <row r="29" spans="1:7" ht="12.75" customHeight="1">
      <c r="A29" s="1763" t="s">
        <v>683</v>
      </c>
      <c r="B29" s="1450">
        <v>5.0443084612167954</v>
      </c>
      <c r="C29" s="1450">
        <v>5.6577857649247276</v>
      </c>
      <c r="D29" s="1450">
        <v>2.3192804993923177</v>
      </c>
    </row>
    <row r="30" spans="1:7" ht="12.75" customHeight="1">
      <c r="A30" s="1764" t="s">
        <v>684</v>
      </c>
      <c r="B30" s="1448">
        <v>5.8374999999999995</v>
      </c>
      <c r="C30" s="1448">
        <v>5.6249999999999991</v>
      </c>
      <c r="D30" s="1448">
        <v>5.0999999999999996</v>
      </c>
    </row>
    <row r="31" spans="1:7" ht="12.75" customHeight="1">
      <c r="A31" s="1764" t="s">
        <v>685</v>
      </c>
      <c r="B31" s="1448">
        <v>-0.50000000000000044</v>
      </c>
      <c r="C31" s="1448">
        <v>0.30000000000001137</v>
      </c>
      <c r="D31" s="1448">
        <v>3.6000000000000032</v>
      </c>
    </row>
    <row r="32" spans="1:7" ht="12.75" customHeight="1">
      <c r="A32" s="1449" t="s">
        <v>484</v>
      </c>
      <c r="B32" s="1448">
        <v>0.1</v>
      </c>
      <c r="C32" s="1448">
        <v>0.25</v>
      </c>
      <c r="D32" s="1448">
        <v>0.43750000000000006</v>
      </c>
    </row>
    <row r="33" spans="1:4" ht="12.75" customHeight="1">
      <c r="A33" s="1764" t="s">
        <v>686</v>
      </c>
      <c r="B33" s="1448">
        <v>5.5034091283439057</v>
      </c>
      <c r="C33" s="1448">
        <v>3.8271017665424845</v>
      </c>
      <c r="D33" s="1448">
        <v>1.5572867277247271</v>
      </c>
    </row>
    <row r="34" spans="1:4" ht="12.75" customHeight="1">
      <c r="A34" s="1764" t="s">
        <v>687</v>
      </c>
      <c r="B34" s="1448">
        <v>5.6999999999999993</v>
      </c>
      <c r="C34" s="1448">
        <v>4.5249999999999995</v>
      </c>
      <c r="D34" s="1448">
        <v>4.5</v>
      </c>
    </row>
    <row r="35" spans="1:4" ht="12.75" customHeight="1">
      <c r="A35" s="1764" t="s">
        <v>688</v>
      </c>
      <c r="B35" s="1448">
        <v>3.854493764506306</v>
      </c>
      <c r="C35" s="1448">
        <v>3.5462060549316554</v>
      </c>
      <c r="D35" s="1448">
        <v>3.5462060549316332</v>
      </c>
    </row>
    <row r="36" spans="1:4" ht="12.75" customHeight="1">
      <c r="A36" s="1449" t="s">
        <v>483</v>
      </c>
      <c r="B36" s="1448">
        <v>0.25</v>
      </c>
      <c r="C36" s="1448">
        <v>0.25</v>
      </c>
      <c r="D36" s="1448">
        <v>0.68750000000000011</v>
      </c>
    </row>
  </sheetData>
  <mergeCells count="3">
    <mergeCell ref="A2:D2"/>
    <mergeCell ref="A13:D13"/>
    <mergeCell ref="A26:D26"/>
  </mergeCells>
  <pageMargins left="0.7" right="0.7" top="0.75" bottom="0.75" header="0.3" footer="0.3"/>
  <pageSetup scale="83" orientation="portrait" horizontalDpi="72" verticalDpi="72" r:id="rId1"/>
  <headerFooter>
    <oddFooter>&amp;C&amp;1#&amp;"Calibri"&amp;10 Restricted - Internal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"/>
  <sheetViews>
    <sheetView showGridLines="0" zoomScaleNormal="100" workbookViewId="0">
      <selection activeCell="B12" sqref="B12"/>
    </sheetView>
  </sheetViews>
  <sheetFormatPr defaultColWidth="9.140625" defaultRowHeight="12.75"/>
  <cols>
    <col min="1" max="1" width="31.140625" style="1256" customWidth="1"/>
    <col min="2" max="16384" width="9.140625" style="1256"/>
  </cols>
  <sheetData>
    <row r="1" spans="1:6" ht="15" customHeight="1">
      <c r="A1" s="1467" t="s">
        <v>497</v>
      </c>
      <c r="B1" s="1466"/>
      <c r="C1" s="1466"/>
      <c r="D1" s="1466"/>
      <c r="E1" s="1466"/>
      <c r="F1" s="1466"/>
    </row>
    <row r="2" spans="1:6" ht="12" customHeight="1">
      <c r="A2" s="1454"/>
      <c r="B2" s="1453" t="s">
        <v>496</v>
      </c>
      <c r="C2" s="1453" t="s">
        <v>495</v>
      </c>
      <c r="D2" s="1453" t="s">
        <v>494</v>
      </c>
      <c r="E2" s="1453" t="s">
        <v>493</v>
      </c>
      <c r="F2" s="1453" t="s">
        <v>492</v>
      </c>
    </row>
    <row r="3" spans="1:6" ht="12" customHeight="1">
      <c r="A3" s="1465"/>
      <c r="B3" s="1464" t="s">
        <v>485</v>
      </c>
      <c r="C3" s="1464" t="s">
        <v>485</v>
      </c>
      <c r="D3" s="1464" t="s">
        <v>485</v>
      </c>
      <c r="E3" s="1464" t="s">
        <v>485</v>
      </c>
      <c r="F3" s="1464" t="s">
        <v>485</v>
      </c>
    </row>
    <row r="4" spans="1:6" ht="12" customHeight="1">
      <c r="A4" s="1460" t="s">
        <v>460</v>
      </c>
      <c r="B4" s="1463"/>
      <c r="C4" s="1463"/>
      <c r="D4" s="1463"/>
      <c r="E4" s="1463"/>
      <c r="F4" s="1463"/>
    </row>
    <row r="5" spans="1:6" ht="12" customHeight="1">
      <c r="A5" s="1462" t="s">
        <v>491</v>
      </c>
      <c r="B5" s="1461">
        <v>20.2</v>
      </c>
      <c r="C5" s="1461">
        <v>24.2</v>
      </c>
      <c r="D5" s="1461">
        <v>24.7</v>
      </c>
      <c r="E5" s="1461">
        <v>15.5</v>
      </c>
      <c r="F5" s="1461">
        <v>15.4</v>
      </c>
    </row>
    <row r="6" spans="1:6" ht="12" customHeight="1">
      <c r="A6" s="1460" t="s">
        <v>467</v>
      </c>
      <c r="B6" s="1459"/>
      <c r="C6" s="1459"/>
      <c r="D6" s="1459"/>
      <c r="E6" s="1459"/>
      <c r="F6" s="1459"/>
    </row>
    <row r="7" spans="1:6" ht="12" customHeight="1">
      <c r="A7" s="1458" t="s">
        <v>491</v>
      </c>
      <c r="B7" s="1457">
        <v>20.2</v>
      </c>
      <c r="C7" s="1457">
        <v>24.2</v>
      </c>
      <c r="D7" s="1457">
        <v>24.7</v>
      </c>
      <c r="E7" s="1457">
        <v>15.5</v>
      </c>
      <c r="F7" s="1457">
        <v>15.4</v>
      </c>
    </row>
  </sheetData>
  <pageMargins left="0.7" right="0.7" top="0.75" bottom="0.75" header="0.3" footer="0.3"/>
  <pageSetup orientation="portrait" horizontalDpi="72" verticalDpi="72" r:id="rId1"/>
  <headerFooter>
    <oddFooter>&amp;C&amp;1#&amp;"Calibri"&amp;10 Restricted - Internal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1"/>
  <sheetViews>
    <sheetView showGridLines="0" zoomScaleNormal="100" workbookViewId="0">
      <selection activeCell="D35" sqref="D35"/>
    </sheetView>
  </sheetViews>
  <sheetFormatPr defaultColWidth="9.140625" defaultRowHeight="12.75"/>
  <cols>
    <col min="1" max="1" width="58.85546875" style="1256" bestFit="1" customWidth="1"/>
    <col min="2" max="16384" width="9.140625" style="1256"/>
  </cols>
  <sheetData>
    <row r="1" spans="1:3" ht="12" customHeight="1">
      <c r="A1" s="1795" t="s">
        <v>689</v>
      </c>
      <c r="B1" s="1504" t="s">
        <v>534</v>
      </c>
      <c r="C1" s="1504" t="s">
        <v>534</v>
      </c>
    </row>
    <row r="2" spans="1:3" ht="12" customHeight="1">
      <c r="A2" s="1796" t="s">
        <v>24</v>
      </c>
      <c r="B2" s="1503" t="s">
        <v>533</v>
      </c>
      <c r="C2" s="1503" t="s">
        <v>532</v>
      </c>
    </row>
    <row r="3" spans="1:3" ht="12.75" customHeight="1">
      <c r="A3" s="1502" t="s">
        <v>531</v>
      </c>
      <c r="B3" s="1501">
        <v>0.14599999999999999</v>
      </c>
      <c r="C3" s="1500">
        <v>0.151</v>
      </c>
    </row>
    <row r="4" spans="1:3" ht="12.75" customHeight="1">
      <c r="A4" s="1492" t="s">
        <v>530</v>
      </c>
      <c r="B4" s="1499">
        <v>0.184</v>
      </c>
      <c r="C4" s="1498">
        <v>0.19</v>
      </c>
    </row>
    <row r="5" spans="1:3" ht="12.75" customHeight="1">
      <c r="A5" s="1492" t="s">
        <v>529</v>
      </c>
      <c r="B5" s="1499">
        <v>0.218</v>
      </c>
      <c r="C5" s="1498">
        <v>0.221</v>
      </c>
    </row>
    <row r="6" spans="1:3" ht="12" customHeight="1">
      <c r="A6" s="1492" t="s">
        <v>260</v>
      </c>
      <c r="B6" s="1497" t="s">
        <v>528</v>
      </c>
      <c r="C6" s="1496" t="s">
        <v>400</v>
      </c>
    </row>
    <row r="7" spans="1:3" ht="15.75" customHeight="1">
      <c r="A7" s="1495" t="s">
        <v>527</v>
      </c>
      <c r="B7" s="1494" t="s">
        <v>25</v>
      </c>
      <c r="C7" s="1494" t="s">
        <v>25</v>
      </c>
    </row>
    <row r="8" spans="1:3" ht="12" customHeight="1">
      <c r="A8" s="1476" t="s">
        <v>526</v>
      </c>
      <c r="B8" s="1475">
        <v>65105</v>
      </c>
      <c r="C8" s="1493">
        <v>65797</v>
      </c>
    </row>
    <row r="9" spans="1:3" ht="12.75" customHeight="1">
      <c r="A9" s="1488" t="s">
        <v>525</v>
      </c>
      <c r="B9" s="1481">
        <v>-11179</v>
      </c>
      <c r="C9" s="1480">
        <v>-11172</v>
      </c>
    </row>
    <row r="10" spans="1:3" ht="12.75" customHeight="1">
      <c r="A10" s="1488" t="s">
        <v>524</v>
      </c>
      <c r="B10" s="1481">
        <v>-303</v>
      </c>
      <c r="C10" s="1480">
        <v>-174</v>
      </c>
    </row>
    <row r="11" spans="1:3" ht="12.75" customHeight="1">
      <c r="A11" s="1488" t="s">
        <v>523</v>
      </c>
      <c r="B11" s="1481">
        <v>-439</v>
      </c>
      <c r="C11" s="1480">
        <v>0</v>
      </c>
    </row>
    <row r="12" spans="1:3" ht="12.75" customHeight="1">
      <c r="A12" s="1488" t="s">
        <v>522</v>
      </c>
      <c r="B12" s="1481">
        <v>-42</v>
      </c>
      <c r="C12" s="1480">
        <v>-30</v>
      </c>
    </row>
    <row r="13" spans="1:3" ht="12" customHeight="1">
      <c r="A13" s="1492"/>
      <c r="B13" s="1490"/>
      <c r="C13" s="1489"/>
    </row>
    <row r="14" spans="1:3" ht="12" customHeight="1">
      <c r="A14" s="1491" t="s">
        <v>521</v>
      </c>
      <c r="B14" s="1490"/>
      <c r="C14" s="1489"/>
    </row>
    <row r="15" spans="1:3" ht="12.75" customHeight="1">
      <c r="A15" s="1488" t="s">
        <v>520</v>
      </c>
      <c r="B15" s="1481">
        <v>-1496</v>
      </c>
      <c r="C15" s="1480">
        <v>-1146</v>
      </c>
    </row>
    <row r="16" spans="1:3" ht="12.75" customHeight="1">
      <c r="A16" s="1488" t="s">
        <v>519</v>
      </c>
      <c r="B16" s="1481">
        <v>-6504</v>
      </c>
      <c r="C16" s="1480">
        <v>-6914</v>
      </c>
    </row>
    <row r="17" spans="1:3" ht="12.75" customHeight="1">
      <c r="A17" s="1488" t="s">
        <v>518</v>
      </c>
      <c r="B17" s="1481">
        <v>-629</v>
      </c>
      <c r="C17" s="1480">
        <v>-595</v>
      </c>
    </row>
    <row r="18" spans="1:3" ht="12.75" customHeight="1">
      <c r="A18" s="1488" t="s">
        <v>517</v>
      </c>
      <c r="B18" s="1481">
        <v>-850</v>
      </c>
      <c r="C18" s="1480">
        <v>-1575</v>
      </c>
    </row>
    <row r="19" spans="1:3" ht="12.75" customHeight="1">
      <c r="A19" s="1488" t="s">
        <v>516</v>
      </c>
      <c r="B19" s="1481">
        <v>1202</v>
      </c>
      <c r="C19" s="1480">
        <v>870</v>
      </c>
    </row>
    <row r="20" spans="1:3" ht="12.75" customHeight="1">
      <c r="A20" s="1488" t="s">
        <v>515</v>
      </c>
      <c r="B20" s="1481">
        <v>-1192</v>
      </c>
      <c r="C20" s="1480">
        <v>-1326</v>
      </c>
    </row>
    <row r="21" spans="1:3" ht="12.75" customHeight="1">
      <c r="A21" s="1488" t="s">
        <v>514</v>
      </c>
      <c r="B21" s="1481">
        <v>-50</v>
      </c>
      <c r="C21" s="1480">
        <v>-50</v>
      </c>
    </row>
    <row r="22" spans="1:3" ht="12.75" customHeight="1">
      <c r="A22" s="1488" t="s">
        <v>513</v>
      </c>
      <c r="B22" s="1481">
        <v>2285</v>
      </c>
      <c r="C22" s="1480">
        <v>2556</v>
      </c>
    </row>
    <row r="23" spans="1:3" ht="12.75" customHeight="1">
      <c r="A23" s="1487" t="s">
        <v>512</v>
      </c>
      <c r="B23" s="1478">
        <v>-4</v>
      </c>
      <c r="C23" s="1477">
        <v>55</v>
      </c>
    </row>
    <row r="24" spans="1:3" ht="12.75" customHeight="1">
      <c r="A24" s="1476" t="s">
        <v>511</v>
      </c>
      <c r="B24" s="1475">
        <v>45904</v>
      </c>
      <c r="C24" s="1474">
        <v>46296</v>
      </c>
    </row>
    <row r="25" spans="1:3" ht="12" customHeight="1">
      <c r="A25" s="1484" t="s">
        <v>510</v>
      </c>
      <c r="B25" s="1483"/>
      <c r="C25" s="1483"/>
    </row>
    <row r="26" spans="1:3" ht="12" customHeight="1">
      <c r="A26" s="1484" t="s">
        <v>509</v>
      </c>
      <c r="B26" s="1483"/>
      <c r="C26" s="1483"/>
    </row>
    <row r="27" spans="1:3" ht="12.75" customHeight="1">
      <c r="A27" s="1482" t="s">
        <v>503</v>
      </c>
      <c r="B27" s="1481">
        <v>11179</v>
      </c>
      <c r="C27" s="1480">
        <v>11172</v>
      </c>
    </row>
    <row r="28" spans="1:3" ht="12.75" customHeight="1">
      <c r="A28" s="1482" t="s">
        <v>508</v>
      </c>
      <c r="B28" s="1481">
        <v>655</v>
      </c>
      <c r="C28" s="1480">
        <v>646</v>
      </c>
    </row>
    <row r="29" spans="1:3" ht="12.75" customHeight="1">
      <c r="A29" s="1479" t="s">
        <v>500</v>
      </c>
      <c r="B29" s="1478">
        <v>-80</v>
      </c>
      <c r="C29" s="1477">
        <v>-80</v>
      </c>
    </row>
    <row r="30" spans="1:3" ht="12.75" customHeight="1">
      <c r="A30" s="1476" t="s">
        <v>507</v>
      </c>
      <c r="B30" s="1475">
        <v>11754</v>
      </c>
      <c r="C30" s="1474">
        <v>11738</v>
      </c>
    </row>
    <row r="31" spans="1:3" ht="12" customHeight="1">
      <c r="A31" s="1479"/>
      <c r="B31" s="1486"/>
      <c r="C31" s="1485"/>
    </row>
    <row r="32" spans="1:3" ht="12.75" customHeight="1">
      <c r="A32" s="1476" t="s">
        <v>506</v>
      </c>
      <c r="B32" s="1475">
        <v>57658</v>
      </c>
      <c r="C32" s="1474">
        <v>58034</v>
      </c>
    </row>
    <row r="33" spans="1:3" ht="12" customHeight="1">
      <c r="A33" s="1482" t="s">
        <v>505</v>
      </c>
      <c r="B33" s="1483"/>
      <c r="C33" s="1483"/>
    </row>
    <row r="34" spans="1:3" ht="12" customHeight="1">
      <c r="A34" s="1484" t="s">
        <v>504</v>
      </c>
      <c r="B34" s="1483"/>
      <c r="C34" s="1483"/>
    </row>
    <row r="35" spans="1:3" ht="12.75" customHeight="1">
      <c r="A35" s="1482" t="s">
        <v>503</v>
      </c>
      <c r="B35" s="1481">
        <v>8951</v>
      </c>
      <c r="C35" s="1480">
        <v>7836</v>
      </c>
    </row>
    <row r="36" spans="1:3" ht="12.75" customHeight="1">
      <c r="A36" s="1482" t="s">
        <v>502</v>
      </c>
      <c r="B36" s="1481">
        <v>1641</v>
      </c>
      <c r="C36" s="1480">
        <v>1893</v>
      </c>
    </row>
    <row r="37" spans="1:3" ht="12.75" customHeight="1">
      <c r="A37" s="1482" t="s">
        <v>501</v>
      </c>
      <c r="B37" s="1481">
        <v>95</v>
      </c>
      <c r="C37" s="1480">
        <v>57</v>
      </c>
    </row>
    <row r="38" spans="1:3" ht="12.75" customHeight="1">
      <c r="A38" s="1479" t="s">
        <v>500</v>
      </c>
      <c r="B38" s="1478">
        <v>-160</v>
      </c>
      <c r="C38" s="1477">
        <v>-160</v>
      </c>
    </row>
    <row r="39" spans="1:3" ht="12.75" customHeight="1">
      <c r="A39" s="1476" t="s">
        <v>499</v>
      </c>
      <c r="B39" s="1475">
        <v>68185</v>
      </c>
      <c r="C39" s="1474">
        <v>67660</v>
      </c>
    </row>
    <row r="40" spans="1:3" ht="12" customHeight="1">
      <c r="A40" s="1473"/>
      <c r="B40" s="1472"/>
      <c r="C40" s="1471"/>
    </row>
    <row r="41" spans="1:3" ht="12.75" customHeight="1">
      <c r="A41" s="1470" t="s">
        <v>498</v>
      </c>
      <c r="B41" s="1469">
        <v>313356</v>
      </c>
      <c r="C41" s="1468">
        <v>306203.2</v>
      </c>
    </row>
  </sheetData>
  <mergeCells count="1">
    <mergeCell ref="A1:A2"/>
  </mergeCells>
  <pageMargins left="0.75" right="0.75" top="1" bottom="1" header="0.5" footer="0.5"/>
  <pageSetup paperSize="9" orientation="portrait" r:id="rId1"/>
  <headerFooter>
    <oddFooter>&amp;C&amp;1#&amp;"Calibri"&amp;10 Restricted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61"/>
  <sheetViews>
    <sheetView showGridLines="0" zoomScale="90" zoomScaleNormal="90" workbookViewId="0">
      <pane xSplit="4" ySplit="6" topLeftCell="E7" activePane="bottomRight" state="frozen"/>
      <selection activeCell="C1" sqref="C1"/>
      <selection pane="topRight" activeCell="E1" sqref="E1"/>
      <selection pane="bottomLeft" activeCell="C7" sqref="C7"/>
      <selection pane="bottomRight" activeCell="T7" sqref="T7"/>
    </sheetView>
  </sheetViews>
  <sheetFormatPr defaultRowHeight="12.75" outlineLevelCol="1"/>
  <cols>
    <col min="1" max="1" width="29.7109375" style="685" hidden="1" customWidth="1" outlineLevel="1"/>
    <col min="2" max="2" width="8.7109375" style="685" hidden="1" customWidth="1" outlineLevel="1"/>
    <col min="3" max="3" width="7" customWidth="1" collapsed="1"/>
    <col min="4" max="4" width="27.140625" customWidth="1"/>
    <col min="6" max="6" width="7.7109375" style="685" customWidth="1" outlineLevel="1"/>
    <col min="7" max="7" width="9"/>
    <col min="8" max="8" width="9" style="685" customWidth="1" outlineLevel="1"/>
    <col min="9" max="9" width="9"/>
    <col min="10" max="10" width="9" style="685" customWidth="1" outlineLevel="1"/>
    <col min="11" max="11" width="9"/>
    <col min="12" max="12" width="9" style="685" customWidth="1" outlineLevel="1"/>
    <col min="13" max="13" width="9"/>
    <col min="14" max="14" width="9" style="685" customWidth="1" outlineLevel="1"/>
    <col min="15" max="15" width="9"/>
    <col min="16" max="16" width="9" style="685" customWidth="1" outlineLevel="1"/>
    <col min="17" max="17" width="9" style="685"/>
    <col min="19" max="19" width="20.28515625" bestFit="1" customWidth="1"/>
  </cols>
  <sheetData>
    <row r="1" spans="1:25">
      <c r="A1" s="781" t="s">
        <v>382</v>
      </c>
      <c r="B1" s="780"/>
    </row>
    <row r="2" spans="1:25" s="685" customFormat="1" ht="12" customHeight="1">
      <c r="A2" s="779" t="e">
        <f>CQtr</f>
        <v>#REF!</v>
      </c>
      <c r="B2" s="780"/>
      <c r="D2" s="164"/>
    </row>
    <row r="3" spans="1:25" s="685" customFormat="1" ht="15.75">
      <c r="A3" s="780" t="e">
        <f>#REF!</f>
        <v>#REF!</v>
      </c>
      <c r="B3" s="779"/>
      <c r="D3" s="164" t="s">
        <v>363</v>
      </c>
    </row>
    <row r="4" spans="1:25" s="685" customFormat="1" ht="13.5">
      <c r="A4" s="780" t="e">
        <f>PPPPQtr</f>
        <v>#REF!</v>
      </c>
      <c r="B4" s="779"/>
    </row>
    <row r="5" spans="1:25" s="685" customFormat="1" ht="16.5">
      <c r="A5" s="780" t="e">
        <f>#REF!</f>
        <v>#REF!</v>
      </c>
      <c r="B5" s="780"/>
      <c r="D5" s="813" t="e">
        <f>CQtr</f>
        <v>#REF!</v>
      </c>
      <c r="E5" s="814" t="s">
        <v>364</v>
      </c>
      <c r="F5" s="814"/>
      <c r="G5" s="814" t="s">
        <v>141</v>
      </c>
      <c r="H5" s="814"/>
      <c r="I5" s="814" t="s">
        <v>30</v>
      </c>
      <c r="J5" s="814"/>
      <c r="K5" s="814" t="s">
        <v>68</v>
      </c>
      <c r="L5" s="814"/>
      <c r="M5" s="814" t="s">
        <v>69</v>
      </c>
      <c r="N5" s="814"/>
      <c r="O5" s="814" t="s">
        <v>19</v>
      </c>
      <c r="P5" s="788"/>
      <c r="Q5" s="761"/>
      <c r="S5" s="813" t="e">
        <f>PPPPQtr</f>
        <v>#REF!</v>
      </c>
      <c r="T5" s="817" t="s">
        <v>364</v>
      </c>
      <c r="U5" s="817" t="s">
        <v>141</v>
      </c>
      <c r="V5" s="817" t="s">
        <v>30</v>
      </c>
      <c r="W5" s="817" t="s">
        <v>68</v>
      </c>
      <c r="X5" s="817" t="s">
        <v>69</v>
      </c>
      <c r="Y5" s="817" t="s">
        <v>19</v>
      </c>
    </row>
    <row r="6" spans="1:25" ht="17.25" customHeight="1">
      <c r="A6" s="780" t="e">
        <f>"As at "&amp;#REF!</f>
        <v>#REF!</v>
      </c>
      <c r="B6" s="787" t="s">
        <v>387</v>
      </c>
      <c r="D6" s="815" t="s">
        <v>365</v>
      </c>
      <c r="E6" s="816" t="s">
        <v>2</v>
      </c>
      <c r="F6" s="816" t="s">
        <v>3</v>
      </c>
      <c r="G6" s="816" t="s">
        <v>2</v>
      </c>
      <c r="H6" s="816" t="s">
        <v>3</v>
      </c>
      <c r="I6" s="816" t="s">
        <v>2</v>
      </c>
      <c r="J6" s="816" t="s">
        <v>3</v>
      </c>
      <c r="K6" s="816" t="s">
        <v>2</v>
      </c>
      <c r="L6" s="816" t="s">
        <v>3</v>
      </c>
      <c r="M6" s="816" t="s">
        <v>2</v>
      </c>
      <c r="N6" s="816" t="s">
        <v>3</v>
      </c>
      <c r="O6" s="816" t="s">
        <v>2</v>
      </c>
      <c r="P6" s="762" t="s">
        <v>3</v>
      </c>
      <c r="Q6" s="761"/>
      <c r="S6" s="815" t="s">
        <v>365</v>
      </c>
      <c r="T6" s="816" t="s">
        <v>2</v>
      </c>
      <c r="U6" s="816" t="s">
        <v>2</v>
      </c>
      <c r="V6" s="816" t="s">
        <v>2</v>
      </c>
      <c r="W6" s="816" t="s">
        <v>2</v>
      </c>
      <c r="X6" s="816" t="s">
        <v>2</v>
      </c>
      <c r="Y6" s="816" t="s">
        <v>2</v>
      </c>
    </row>
    <row r="7" spans="1:25" ht="15.75" customHeight="1">
      <c r="A7" s="777" t="s">
        <v>101</v>
      </c>
      <c r="B7" s="786" t="e">
        <f>ROUND(E7,0)-ROUND(G7,0)-ROUND(I7,0)-ROUND(O7,0)</f>
        <v>#REF!</v>
      </c>
      <c r="D7" s="773" t="s">
        <v>366</v>
      </c>
      <c r="E7" s="796" t="e">
        <f>INDEX('Group PH'!$1:$1048576,MATCH($A7,'Group PH'!#REF!,0),MATCH($A$3,'Group PH'!$2:$2,0))</f>
        <v>#REF!</v>
      </c>
      <c r="F7" s="793" t="e">
        <f>(ROUND(E7,0)-ROUND(T7,0))/ROUND(T7,0)</f>
        <v>#REF!</v>
      </c>
      <c r="G7" s="796" t="e">
        <f>INDEX('Barclays UK Qrtly'!$1:$1048576,MATCH($A7,'Barclays UK Qrtly'!#REF!,0),MATCH($A$2,'Barclays UK Qrtly'!$3:$3,0))</f>
        <v>#REF!</v>
      </c>
      <c r="H7" s="793" t="e">
        <f>(ROUND(G7,0)-ROUND(U7,0))/ROUND(U7,0)</f>
        <v>#REF!</v>
      </c>
      <c r="I7" s="796" t="e">
        <f>INDEX('Barclays International Qrtly'!$A$1:$M$41,MATCH($A7,'Barclays International Qrtly'!#REF!,0),MATCH($A$2,'Barclays International Qrtly'!$3:$3,0))</f>
        <v>#REF!</v>
      </c>
      <c r="J7" s="793" t="e">
        <f>(ROUND(I7,0)-ROUND(V7,0))/ROUND(V7,0)</f>
        <v>#REF!</v>
      </c>
      <c r="K7" s="796" t="e">
        <f>INDEX('Barclays International Qrtly'!$A$43:$L$86,MATCH($A7,'Barclays International Qrtly'!#REF!,0),MATCH($A$2,'Barclays International Qrtly'!$45:$45,0))</f>
        <v>#REF!</v>
      </c>
      <c r="L7" s="793" t="e">
        <f>(ROUND(K7,0)-ROUND(W7,0))/ROUND(W7,0)</f>
        <v>#REF!</v>
      </c>
      <c r="M7" s="796" t="e">
        <f>INDEX('Barclays International Qrtly'!$A$88:$L$116,MATCH($A7,'Barclays International Qrtly'!#REF!,0),MATCH($A$2,'Barclays International Qrtly'!$88:$88,0))</f>
        <v>#REF!</v>
      </c>
      <c r="N7" s="793" t="e">
        <f>(ROUND(M7,0)-ROUND(X7,0))/ROUND(X7,0)</f>
        <v>#REF!</v>
      </c>
      <c r="O7" s="778" t="e">
        <f>INDEX('Head Office Qrtly'!$1:$1048576,MATCH($A7,'Head Office Qrtly'!#REF!,0),MATCH($A$2,'Head Office Qrtly'!$3:$3,0))</f>
        <v>#REF!</v>
      </c>
      <c r="P7" s="793" t="e">
        <f t="shared" ref="P7:P15" si="0">-(ROUND(O7,0)-ROUND(Y7,0))/ROUND(Y7,0)</f>
        <v>#REF!</v>
      </c>
      <c r="Q7" s="761"/>
      <c r="S7" s="773" t="s">
        <v>366</v>
      </c>
      <c r="T7" s="796" t="e">
        <f>INDEX('Group PH'!$1:$1048576,MATCH($A7,'Group PH'!#REF!,0),MATCH($A$5,'Group PH'!$2:$2,0))</f>
        <v>#REF!</v>
      </c>
      <c r="U7" s="805" t="e">
        <f>INDEX('Barclays UK Qrtly'!$1:$1048576,MATCH($A7,'Barclays UK Qrtly'!#REF!,0),MATCH($A$4,'Barclays UK Qrtly'!$3:$3,0))</f>
        <v>#REF!</v>
      </c>
      <c r="V7" s="805" t="e">
        <f>INDEX('Barclays International Qrtly'!$A$1:$M$41,MATCH($A7,'Barclays International Qrtly'!#REF!,0),MATCH($A$4,'Barclays International Qrtly'!$3:$3,0))</f>
        <v>#REF!</v>
      </c>
      <c r="W7" s="805" t="e">
        <f>INDEX('Barclays International Qrtly'!$A$43:$L$86,MATCH($A7,'Barclays International Qrtly'!#REF!,0),MATCH($A$4,'Barclays International Qrtly'!$45:$45,0))</f>
        <v>#REF!</v>
      </c>
      <c r="X7" s="805" t="e">
        <f>INDEX('Barclays International Qrtly'!$A$88:$L$116,MATCH($A7,'Barclays International Qrtly'!#REF!,0),MATCH($A$4,'Barclays International Qrtly'!$88:$88,0))</f>
        <v>#REF!</v>
      </c>
      <c r="Y7" s="778" t="e">
        <f>INDEX('Head Office Qrtly'!$1:$1048576,MATCH($A7,'Head Office Qrtly'!#REF!,0),MATCH($A$4,'Head Office Qrtly'!$3:$3,0))</f>
        <v>#REF!</v>
      </c>
    </row>
    <row r="8" spans="1:25" s="685" customFormat="1" ht="15.75" customHeight="1">
      <c r="A8" s="777" t="s">
        <v>171</v>
      </c>
      <c r="B8" s="786" t="e">
        <f t="shared" ref="B8:B15" si="1">ROUND(E8,0)-ROUND(G8,0)-ROUND(I8,0)-ROUND(O8,0)</f>
        <v>#REF!</v>
      </c>
      <c r="D8" s="773" t="s">
        <v>367</v>
      </c>
      <c r="E8" s="797" t="e">
        <f>INDEX('Group PH'!$1:$1048576,MATCH($A8,'Group PH'!#REF!,0),MATCH($A$3,'Group PH'!$2:$2,0))</f>
        <v>#REF!</v>
      </c>
      <c r="F8" s="793" t="e">
        <f>-(ROUND(E8,0)-ROUND(T8,0))/ROUND(T8,0)</f>
        <v>#REF!</v>
      </c>
      <c r="G8" s="797" t="e">
        <f>INDEX('Barclays UK Qrtly'!$1:$1048576,MATCH($A8,'Barclays UK Qrtly'!#REF!,0),MATCH($A$2,'Barclays UK Qrtly'!$3:$3,0))</f>
        <v>#REF!</v>
      </c>
      <c r="H8" s="793" t="e">
        <f>-(ROUND(G8,0)-ROUND(U8,0))/ROUND(U8,0)</f>
        <v>#REF!</v>
      </c>
      <c r="I8" s="797" t="e">
        <f>INDEX('Barclays International Qrtly'!$A$1:$M$41,MATCH($A8,'Barclays International Qrtly'!#REF!,0),MATCH($A$2,'Barclays International Qrtly'!$3:$3,0))</f>
        <v>#REF!</v>
      </c>
      <c r="J8" s="793" t="e">
        <f>-(ROUND(I8,0)-ROUND(V8,0))/ROUND(V8,0)</f>
        <v>#REF!</v>
      </c>
      <c r="K8" s="797" t="e">
        <f>INDEX('Barclays International Qrtly'!$A$43:$L$86,MATCH($A8,'Barclays International Qrtly'!#REF!,0),MATCH($A$2,'Barclays International Qrtly'!$45:$45,0))</f>
        <v>#REF!</v>
      </c>
      <c r="L8" s="793" t="e">
        <f>-(ROUND(K8,0)-ROUND(W8,0))/ROUND(W8,0)</f>
        <v>#REF!</v>
      </c>
      <c r="M8" s="797" t="e">
        <f>INDEX('Barclays International Qrtly'!$A$88:$L$116,MATCH($A8,'Barclays International Qrtly'!#REF!,0),MATCH($A$2,'Barclays International Qrtly'!$88:$88,0))</f>
        <v>#REF!</v>
      </c>
      <c r="N8" s="793" t="e">
        <f>-(ROUND(M8,0)-ROUND(X8,0))/ROUND(X8,0)</f>
        <v>#REF!</v>
      </c>
      <c r="O8" s="778" t="e">
        <f>INDEX('Head Office Qrtly'!$1:$1048576,MATCH($A8,'Head Office Qrtly'!#REF!,0),MATCH($A$2,'Head Office Qrtly'!$3:$3,0))</f>
        <v>#REF!</v>
      </c>
      <c r="P8" s="793" t="e">
        <f t="shared" si="0"/>
        <v>#REF!</v>
      </c>
      <c r="Q8" s="761"/>
      <c r="S8" s="773" t="s">
        <v>367</v>
      </c>
      <c r="T8" s="797" t="e">
        <f>INDEX('Group PH'!$1:$1048576,MATCH($A8,'Group PH'!#REF!,0),MATCH($A$5,'Group PH'!$2:$2,0))</f>
        <v>#REF!</v>
      </c>
      <c r="U8" s="806" t="e">
        <f>INDEX('Barclays UK Qrtly'!$1:$1048576,MATCH($A8,'Barclays UK Qrtly'!#REF!,0),MATCH($A$4,'Barclays UK Qrtly'!$3:$3,0))</f>
        <v>#REF!</v>
      </c>
      <c r="V8" s="806" t="e">
        <f>INDEX('Barclays International Qrtly'!$A$1:$M$41,MATCH($A8,'Barclays International Qrtly'!#REF!,0),MATCH($A$4,'Barclays International Qrtly'!$3:$3,0))</f>
        <v>#REF!</v>
      </c>
      <c r="W8" s="806" t="e">
        <f>INDEX('Barclays International Qrtly'!$A$43:$L$86,MATCH($A8,'Barclays International Qrtly'!#REF!,0),MATCH($A$4,'Barclays International Qrtly'!$45:$45,0))</f>
        <v>#REF!</v>
      </c>
      <c r="X8" s="806" t="e">
        <f>INDEX('Barclays International Qrtly'!$A$88:$L$116,MATCH($A8,'Barclays International Qrtly'!#REF!,0),MATCH($A$4,'Barclays International Qrtly'!$88:$88,0))</f>
        <v>#REF!</v>
      </c>
      <c r="Y8" s="778" t="e">
        <f>INDEX('Head Office Qrtly'!$1:$1048576,MATCH($A8,'Head Office Qrtly'!#REF!,0),MATCH($A$4,'Head Office Qrtly'!$3:$3,0))</f>
        <v>#REF!</v>
      </c>
    </row>
    <row r="9" spans="1:25" s="685" customFormat="1" ht="15.75" customHeight="1">
      <c r="A9" s="777" t="s">
        <v>0</v>
      </c>
      <c r="B9" s="786" t="e">
        <f t="shared" si="1"/>
        <v>#REF!</v>
      </c>
      <c r="D9" s="775" t="s">
        <v>96</v>
      </c>
      <c r="E9" s="797" t="e">
        <f>INDEX('Group PH'!$1:$1048576,MATCH($A9,'Group PH'!#REF!,0),MATCH($A$3,'Group PH'!$2:$2,0))</f>
        <v>#REF!</v>
      </c>
      <c r="F9" s="793" t="e">
        <f>-(ROUND(E9,0)-ROUND(T9,0))/ROUND(T9,0)</f>
        <v>#REF!</v>
      </c>
      <c r="G9" s="797" t="e">
        <f>INDEX('Barclays UK Qrtly'!$1:$1048576,MATCH($A9,'Barclays UK Qrtly'!#REF!,0),MATCH($A$2,'Barclays UK Qrtly'!$3:$3,0))</f>
        <v>#REF!</v>
      </c>
      <c r="H9" s="793" t="e">
        <f>-(ROUND(G9,0)-ROUND(U9,0))/ROUND(U9,0)</f>
        <v>#REF!</v>
      </c>
      <c r="I9" s="797" t="e">
        <f>INDEX('Barclays International Qrtly'!$A$1:$M$41,MATCH($A9,'Barclays International Qrtly'!#REF!,0),MATCH($A$2,'Barclays International Qrtly'!$3:$3,0))</f>
        <v>#REF!</v>
      </c>
      <c r="J9" s="793" t="e">
        <f>-(ROUND(I9,0)-ROUND(V9,0))/ROUND(V9,0)</f>
        <v>#REF!</v>
      </c>
      <c r="K9" s="797" t="e">
        <f>INDEX('Barclays International Qrtly'!$A$43:$L$86,MATCH($A9,'Barclays International Qrtly'!#REF!,0),MATCH($A$2,'Barclays International Qrtly'!$45:$45,0))</f>
        <v>#REF!</v>
      </c>
      <c r="L9" s="793" t="e">
        <f>-(ROUND(K9,0)-ROUND(W9,0))/ROUND(W9,0)</f>
        <v>#REF!</v>
      </c>
      <c r="M9" s="797" t="e">
        <f>INDEX('Barclays International Qrtly'!$A$88:$L$116,MATCH($A9,'Barclays International Qrtly'!#REF!,0),MATCH($A$2,'Barclays International Qrtly'!$88:$88,0))</f>
        <v>#REF!</v>
      </c>
      <c r="N9" s="793" t="e">
        <f>-(ROUND(M9,0)-ROUND(X9,0))/ROUND(X9,0)</f>
        <v>#REF!</v>
      </c>
      <c r="O9" s="778" t="e">
        <f>INDEX('Head Office Qrtly'!$1:$1048576,MATCH($A9,'Head Office Qrtly'!#REF!,0),MATCH($A$2,'Head Office Qrtly'!$3:$3,0))</f>
        <v>#REF!</v>
      </c>
      <c r="P9" s="793" t="e">
        <f t="shared" si="0"/>
        <v>#REF!</v>
      </c>
      <c r="Q9" s="761"/>
      <c r="S9" s="775" t="s">
        <v>96</v>
      </c>
      <c r="T9" s="797" t="e">
        <f>INDEX('Group PH'!$1:$1048576,MATCH($A9,'Group PH'!#REF!,0),MATCH($A$5,'Group PH'!$2:$2,0))</f>
        <v>#REF!</v>
      </c>
      <c r="U9" s="806" t="e">
        <f>INDEX('Barclays UK Qrtly'!$1:$1048576,MATCH($A9,'Barclays UK Qrtly'!#REF!,0),MATCH($A$4,'Barclays UK Qrtly'!$3:$3,0))</f>
        <v>#REF!</v>
      </c>
      <c r="V9" s="806" t="e">
        <f>INDEX('Barclays International Qrtly'!$A$1:$M$41,MATCH($A9,'Barclays International Qrtly'!#REF!,0),MATCH($A$4,'Barclays International Qrtly'!$3:$3,0))</f>
        <v>#REF!</v>
      </c>
      <c r="W9" s="806" t="e">
        <f>INDEX('Barclays International Qrtly'!$A$43:$L$86,MATCH($A9,'Barclays International Qrtly'!#REF!,0),MATCH($A$4,'Barclays International Qrtly'!$45:$45,0))</f>
        <v>#REF!</v>
      </c>
      <c r="X9" s="806" t="e">
        <f>INDEX('Barclays International Qrtly'!$A$88:$L$116,MATCH($A9,'Barclays International Qrtly'!#REF!,0),MATCH($A$4,'Barclays International Qrtly'!$88:$88,0))</f>
        <v>#REF!</v>
      </c>
      <c r="Y9" s="778" t="e">
        <f>INDEX('Head Office Qrtly'!$1:$1048576,MATCH($A9,'Head Office Qrtly'!#REF!,0),MATCH($A$4,'Head Office Qrtly'!$3:$3,0))</f>
        <v>#REF!</v>
      </c>
    </row>
    <row r="10" spans="1:25" s="685" customFormat="1" ht="15.75" customHeight="1">
      <c r="A10" s="777" t="s">
        <v>4</v>
      </c>
      <c r="B10" s="786" t="e">
        <f t="shared" si="1"/>
        <v>#REF!</v>
      </c>
      <c r="D10" s="775" t="s">
        <v>368</v>
      </c>
      <c r="E10" s="797" t="e">
        <f>INDEX('Group PH'!$1:$1048576,MATCH($A10,'Group PH'!#REF!,0),MATCH($A$3,'Group PH'!$2:$2,0))</f>
        <v>#REF!</v>
      </c>
      <c r="F10" s="793" t="e">
        <f>-(ROUND(E10,0)-ROUND(T10,0))/ROUND(T10,0)</f>
        <v>#REF!</v>
      </c>
      <c r="G10" s="797" t="e">
        <f>INDEX('Barclays UK Qrtly'!$1:$1048576,MATCH($A10,'Barclays UK Qrtly'!#REF!,0),MATCH($A$2,'Barclays UK Qrtly'!$3:$3,0))</f>
        <v>#REF!</v>
      </c>
      <c r="H10" s="793" t="e">
        <f>-(ROUND(G10,0)-ROUND(U10,0))/ROUND(U10,0)</f>
        <v>#REF!</v>
      </c>
      <c r="I10" s="797" t="e">
        <f>INDEX('Barclays International Qrtly'!$A$1:$M$41,MATCH($A10,'Barclays International Qrtly'!#REF!,0),MATCH($A$2,'Barclays International Qrtly'!$3:$3,0))</f>
        <v>#REF!</v>
      </c>
      <c r="J10" s="793" t="e">
        <f>-(ROUND(I10,0)-ROUND(V10,0))/ROUND(V10,0)</f>
        <v>#REF!</v>
      </c>
      <c r="K10" s="797" t="e">
        <f>INDEX('Barclays International Qrtly'!$A$43:$L$86,MATCH($A10,'Barclays International Qrtly'!#REF!,0),MATCH($A$2,'Barclays International Qrtly'!$45:$45,0))</f>
        <v>#REF!</v>
      </c>
      <c r="L10" s="793" t="e">
        <f>-(ROUND(K10,0)-ROUND(W10,0))/ROUND(W10,0)</f>
        <v>#REF!</v>
      </c>
      <c r="M10" s="797" t="e">
        <f>INDEX('Barclays International Qrtly'!$A$88:$L$116,MATCH($A10,'Barclays International Qrtly'!#REF!,0),MATCH($A$2,'Barclays International Qrtly'!$88:$88,0))</f>
        <v>#REF!</v>
      </c>
      <c r="N10" s="793" t="e">
        <f>-(ROUND(M10,0)-ROUND(X10,0))/ROUND(X10,0)</f>
        <v>#REF!</v>
      </c>
      <c r="O10" s="778" t="e">
        <f>INDEX('Head Office Qrtly'!$1:$1048576,MATCH($A10,'Head Office Qrtly'!#REF!,0),MATCH($A$2,'Head Office Qrtly'!$3:$3,0))</f>
        <v>#REF!</v>
      </c>
      <c r="P10" s="793" t="e">
        <f t="shared" si="0"/>
        <v>#REF!</v>
      </c>
      <c r="Q10" s="761"/>
      <c r="S10" s="775" t="s">
        <v>368</v>
      </c>
      <c r="T10" s="797" t="e">
        <f>INDEX('Group PH'!$1:$1048576,MATCH($A10,'Group PH'!#REF!,0),MATCH($A$5,'Group PH'!$2:$2,0))</f>
        <v>#REF!</v>
      </c>
      <c r="U10" s="806" t="e">
        <f>INDEX('Barclays UK Qrtly'!$1:$1048576,MATCH($A10,'Barclays UK Qrtly'!#REF!,0),MATCH($A$4,'Barclays UK Qrtly'!$3:$3,0))</f>
        <v>#REF!</v>
      </c>
      <c r="V10" s="806" t="e">
        <f>INDEX('Barclays International Qrtly'!$A$1:$M$41,MATCH($A10,'Barclays International Qrtly'!#REF!,0),MATCH($A$4,'Barclays International Qrtly'!$3:$3,0))</f>
        <v>#REF!</v>
      </c>
      <c r="W10" s="806" t="e">
        <f>INDEX('Barclays International Qrtly'!$A$43:$L$86,MATCH($A10,'Barclays International Qrtly'!#REF!,0),MATCH($A$4,'Barclays International Qrtly'!$45:$45,0))</f>
        <v>#REF!</v>
      </c>
      <c r="X10" s="806">
        <v>0</v>
      </c>
      <c r="Y10" s="778" t="e">
        <f>INDEX('Head Office Qrtly'!$1:$1048576,MATCH($A10,'Head Office Qrtly'!#REF!,0),MATCH($A$4,'Head Office Qrtly'!$3:$3,0))</f>
        <v>#REF!</v>
      </c>
    </row>
    <row r="11" spans="1:25" s="685" customFormat="1" ht="15.75" customHeight="1">
      <c r="A11" s="777" t="s">
        <v>5</v>
      </c>
      <c r="B11" s="786" t="e">
        <f t="shared" si="1"/>
        <v>#REF!</v>
      </c>
      <c r="D11" s="773" t="s">
        <v>5</v>
      </c>
      <c r="E11" s="797" t="e">
        <f>INDEX('Group PH'!$1:$1048576,MATCH($A11,'Group PH'!#REF!,0),MATCH($A$3,'Group PH'!$2:$2,0))</f>
        <v>#REF!</v>
      </c>
      <c r="F11" s="793" t="e">
        <f>-(ROUND(E11,0)-ROUND(T11,0))/ROUND(T11,0)</f>
        <v>#REF!</v>
      </c>
      <c r="G11" s="797" t="e">
        <f>INDEX('Barclays UK Qrtly'!$1:$1048576,MATCH($A11,'Barclays UK Qrtly'!#REF!,0),MATCH($A$2,'Barclays UK Qrtly'!$3:$3,0))</f>
        <v>#REF!</v>
      </c>
      <c r="H11" s="793" t="e">
        <f>-(ROUND(G11,0)-ROUND(U11,0))/ROUND(U11,0)</f>
        <v>#REF!</v>
      </c>
      <c r="I11" s="797" t="e">
        <f>INDEX('Barclays International Qrtly'!$A$1:$M$41,MATCH($A11,'Barclays International Qrtly'!#REF!,0),MATCH($A$2,'Barclays International Qrtly'!$3:$3,0))</f>
        <v>#REF!</v>
      </c>
      <c r="J11" s="793" t="e">
        <f>-(ROUND(I11,0)-ROUND(V11,0))/ROUND(V11,0)</f>
        <v>#REF!</v>
      </c>
      <c r="K11" s="797" t="e">
        <f>INDEX('Barclays International Qrtly'!$A$43:$L$86,MATCH($A11,'Barclays International Qrtly'!#REF!,0),MATCH($A$2,'Barclays International Qrtly'!$45:$45,0))</f>
        <v>#REF!</v>
      </c>
      <c r="L11" s="793" t="e">
        <f>-(ROUND(K11,0)-ROUND(W11,0))/ROUND(W11,0)</f>
        <v>#REF!</v>
      </c>
      <c r="M11" s="797" t="e">
        <f>INDEX('Barclays International Qrtly'!$A$88:$L$116,MATCH($A11,'Barclays International Qrtly'!#REF!,0),MATCH($A$2,'Barclays International Qrtly'!$88:$88,0))</f>
        <v>#REF!</v>
      </c>
      <c r="N11" s="793" t="e">
        <f>-(ROUND(M11,0)-ROUND(X11,0))/ROUND(X11,0)</f>
        <v>#REF!</v>
      </c>
      <c r="O11" s="778" t="e">
        <f>INDEX('Head Office Qrtly'!$1:$1048576,MATCH($A11,'Head Office Qrtly'!#REF!,0),MATCH($A$2,'Head Office Qrtly'!$3:$3,0))</f>
        <v>#REF!</v>
      </c>
      <c r="P11" s="793" t="e">
        <f t="shared" si="0"/>
        <v>#REF!</v>
      </c>
      <c r="Q11" s="761"/>
      <c r="S11" s="773" t="s">
        <v>5</v>
      </c>
      <c r="T11" s="797" t="e">
        <f>INDEX('Group PH'!$1:$1048576,MATCH($A11,'Group PH'!#REF!,0),MATCH($A$5,'Group PH'!$2:$2,0))</f>
        <v>#REF!</v>
      </c>
      <c r="U11" s="806" t="e">
        <f>INDEX('Barclays UK Qrtly'!$1:$1048576,MATCH($A11,'Barclays UK Qrtly'!#REF!,0),MATCH($A$4,'Barclays UK Qrtly'!$3:$3,0))</f>
        <v>#REF!</v>
      </c>
      <c r="V11" s="806" t="e">
        <f>INDEX('Barclays International Qrtly'!$A$1:$M$41,MATCH($A11,'Barclays International Qrtly'!#REF!,0),MATCH($A$4,'Barclays International Qrtly'!$3:$3,0))</f>
        <v>#REF!</v>
      </c>
      <c r="W11" s="806" t="e">
        <f>INDEX('Barclays International Qrtly'!$A$43:$L$86,MATCH($A11,'Barclays International Qrtly'!#REF!,0),MATCH($A$4,'Barclays International Qrtly'!$45:$45,0))</f>
        <v>#REF!</v>
      </c>
      <c r="X11" s="806" t="e">
        <f>INDEX('Barclays International Qrtly'!$A$88:$L$116,MATCH($A11,'Barclays International Qrtly'!#REF!,0),MATCH($A$4,'Barclays International Qrtly'!$88:$88,0))</f>
        <v>#REF!</v>
      </c>
      <c r="Y11" s="778" t="e">
        <f>INDEX('Head Office Qrtly'!$1:$1048576,MATCH($A11,'Head Office Qrtly'!#REF!,0),MATCH($A$4,'Head Office Qrtly'!$3:$3,0))</f>
        <v>#REF!</v>
      </c>
    </row>
    <row r="12" spans="1:25" s="685" customFormat="1" ht="15.75" customHeight="1">
      <c r="A12" s="777" t="s">
        <v>102</v>
      </c>
      <c r="B12" s="786" t="e">
        <f t="shared" si="1"/>
        <v>#REF!</v>
      </c>
      <c r="D12" s="773" t="s">
        <v>369</v>
      </c>
      <c r="E12" s="797" t="e">
        <f>INDEX('Group PH'!$1:$1048576,MATCH($A12,'Group PH'!#REF!,0),MATCH($A$3,'Group PH'!$2:$2,0))</f>
        <v>#REF!</v>
      </c>
      <c r="F12" s="793" t="e">
        <f t="shared" ref="F12:F15" si="2">(ROUND(E12,0)-ROUND(T12,0))/ROUND(T12,0)</f>
        <v>#REF!</v>
      </c>
      <c r="G12" s="797" t="e">
        <f>INDEX('Barclays UK Qrtly'!$1:$1048576,MATCH($A12,'Barclays UK Qrtly'!#REF!,0),MATCH($A$2,'Barclays UK Qrtly'!$3:$3,0))</f>
        <v>#REF!</v>
      </c>
      <c r="H12" s="793" t="e">
        <f t="shared" ref="H12:H15" si="3">(ROUND(G12,0)-ROUND(U12,0))/ROUND(U12,0)</f>
        <v>#REF!</v>
      </c>
      <c r="I12" s="797" t="e">
        <f>INDEX('Barclays International Qrtly'!$A$1:$M$41,MATCH($A12,'Barclays International Qrtly'!#REF!,0),MATCH($A$2,'Barclays International Qrtly'!$3:$3,0))</f>
        <v>#REF!</v>
      </c>
      <c r="J12" s="793" t="e">
        <f t="shared" ref="J12:J15" si="4">(ROUND(I12,0)-ROUND(V12,0))/ROUND(V12,0)</f>
        <v>#REF!</v>
      </c>
      <c r="K12" s="797" t="e">
        <f>INDEX('Barclays International Qrtly'!$A$43:$L$86,MATCH($A12,'Barclays International Qrtly'!#REF!,0),MATCH($A$2,'Barclays International Qrtly'!$45:$45,0))</f>
        <v>#REF!</v>
      </c>
      <c r="L12" s="793" t="e">
        <f t="shared" ref="L12:L15" si="5">(ROUND(K12,0)-ROUND(W12,0))/ROUND(W12,0)</f>
        <v>#REF!</v>
      </c>
      <c r="M12" s="797" t="e">
        <f>INDEX('Barclays International Qrtly'!$A$88:$L$116,MATCH($A12,'Barclays International Qrtly'!#REF!,0),MATCH($A$2,'Barclays International Qrtly'!$88:$88,0))</f>
        <v>#REF!</v>
      </c>
      <c r="N12" s="793" t="e">
        <f t="shared" ref="N12:N15" si="6">(ROUND(M12,0)-ROUND(X12,0))/ROUND(X12,0)</f>
        <v>#REF!</v>
      </c>
      <c r="O12" s="778" t="e">
        <f>INDEX('Head Office Qrtly'!$1:$1048576,MATCH($A12,'Head Office Qrtly'!#REF!,0),MATCH($A$2,'Head Office Qrtly'!$3:$3,0))</f>
        <v>#REF!</v>
      </c>
      <c r="P12" s="793" t="e">
        <f t="shared" si="0"/>
        <v>#REF!</v>
      </c>
      <c r="Q12" s="761"/>
      <c r="S12" s="773" t="s">
        <v>369</v>
      </c>
      <c r="T12" s="797" t="e">
        <f>INDEX('Group PH'!$1:$1048576,MATCH($A12,'Group PH'!#REF!,0),MATCH($A$5,'Group PH'!$2:$2,0))</f>
        <v>#REF!</v>
      </c>
      <c r="U12" s="806" t="e">
        <f>INDEX('Barclays UK Qrtly'!$1:$1048576,MATCH($A12,'Barclays UK Qrtly'!#REF!,0),MATCH($A$4,'Barclays UK Qrtly'!$3:$3,0))</f>
        <v>#REF!</v>
      </c>
      <c r="V12" s="806" t="e">
        <f>INDEX('Barclays International Qrtly'!$A$1:$M$41,MATCH($A12,'Barclays International Qrtly'!#REF!,0),MATCH($A$4,'Barclays International Qrtly'!$3:$3,0))</f>
        <v>#REF!</v>
      </c>
      <c r="W12" s="806" t="e">
        <f>INDEX('Barclays International Qrtly'!$A$43:$L$86,MATCH($A12,'Barclays International Qrtly'!#REF!,0),MATCH($A$4,'Barclays International Qrtly'!$45:$45,0))</f>
        <v>#REF!</v>
      </c>
      <c r="X12" s="806" t="e">
        <f>INDEX('Barclays International Qrtly'!$A$88:$L$116,MATCH($A12,'Barclays International Qrtly'!#REF!,0),MATCH($A$4,'Barclays International Qrtly'!$88:$88,0))</f>
        <v>#REF!</v>
      </c>
      <c r="Y12" s="778" t="e">
        <f>INDEX('Head Office Qrtly'!$1:$1048576,MATCH($A12,'Head Office Qrtly'!#REF!,0),MATCH($A$4,'Head Office Qrtly'!$3:$3,0))</f>
        <v>#REF!</v>
      </c>
    </row>
    <row r="13" spans="1:25" s="685" customFormat="1" ht="15.75" customHeight="1">
      <c r="A13" s="777" t="s">
        <v>174</v>
      </c>
      <c r="B13" s="786" t="e">
        <f t="shared" si="1"/>
        <v>#REF!</v>
      </c>
      <c r="D13" s="773" t="s">
        <v>90</v>
      </c>
      <c r="E13" s="797" t="e">
        <f>INDEX('Group PH'!$1:$1048576,MATCH($A13,'Group PH'!#REF!,0),MATCH($A$3,'Group PH'!$2:$2,0))</f>
        <v>#REF!</v>
      </c>
      <c r="F13" s="793" t="e">
        <f t="shared" si="2"/>
        <v>#REF!</v>
      </c>
      <c r="G13" s="797" t="e">
        <f>INDEX('Barclays UK Qrtly'!$1:$1048576,MATCH($A13,'Barclays UK Qrtly'!#REF!,0),MATCH($A$2,'Barclays UK Qrtly'!$3:$3,0))</f>
        <v>#REF!</v>
      </c>
      <c r="H13" s="793" t="e">
        <f t="shared" si="3"/>
        <v>#REF!</v>
      </c>
      <c r="I13" s="797" t="e">
        <f>INDEX('Barclays International Qrtly'!$A$1:$M$41,MATCH($A13,'Barclays International Qrtly'!#REF!,0),MATCH($A$2,'Barclays International Qrtly'!$3:$3,0))</f>
        <v>#REF!</v>
      </c>
      <c r="J13" s="793" t="e">
        <f t="shared" si="4"/>
        <v>#REF!</v>
      </c>
      <c r="K13" s="797" t="e">
        <f>INDEX('Barclays International Qrtly'!$A$43:$L$86,MATCH($A13,'Barclays International Qrtly'!#REF!,0),MATCH($A$2,'Barclays International Qrtly'!$45:$45,0))</f>
        <v>#REF!</v>
      </c>
      <c r="L13" s="793" t="e">
        <f t="shared" si="5"/>
        <v>#REF!</v>
      </c>
      <c r="M13" s="797" t="e">
        <f>INDEX('Barclays International Qrtly'!$A$88:$L$116,MATCH($A13,'Barclays International Qrtly'!#REF!,0),MATCH($A$2,'Barclays International Qrtly'!$88:$88,0))</f>
        <v>#REF!</v>
      </c>
      <c r="N13" s="793" t="e">
        <f t="shared" si="6"/>
        <v>#REF!</v>
      </c>
      <c r="O13" s="778" t="e">
        <f>INDEX('Head Office Qrtly'!$1:$1048576,MATCH($A13,'Head Office Qrtly'!#REF!,0),MATCH($A$2,'Head Office Qrtly'!$3:$3,0))</f>
        <v>#REF!</v>
      </c>
      <c r="P13" s="793" t="e">
        <f t="shared" si="0"/>
        <v>#REF!</v>
      </c>
      <c r="Q13" s="761"/>
      <c r="S13" s="773" t="s">
        <v>90</v>
      </c>
      <c r="T13" s="797" t="e">
        <f>INDEX('Group PH'!$1:$1048576,MATCH($A13,'Group PH'!#REF!,0),MATCH($A$5,'Group PH'!$2:$2,0))</f>
        <v>#REF!</v>
      </c>
      <c r="U13" s="806" t="e">
        <f>INDEX('Barclays UK Qrtly'!$1:$1048576,MATCH($A13,'Barclays UK Qrtly'!#REF!,0),MATCH($A$4,'Barclays UK Qrtly'!$3:$3,0))</f>
        <v>#REF!</v>
      </c>
      <c r="V13" s="806" t="e">
        <f>INDEX('Barclays International Qrtly'!$A$1:$M$41,MATCH($A13,'Barclays International Qrtly'!#REF!,0),MATCH($A$4,'Barclays International Qrtly'!$3:$3,0))</f>
        <v>#REF!</v>
      </c>
      <c r="W13" s="806" t="e">
        <f>INDEX('Barclays International Qrtly'!$A$43:$L$86,MATCH($A13,'Barclays International Qrtly'!#REF!,0),MATCH($A$4,'Barclays International Qrtly'!$45:$45,0))</f>
        <v>#REF!</v>
      </c>
      <c r="X13" s="806" t="e">
        <f>INDEX('Barclays International Qrtly'!$A$88:$L$116,MATCH($A13,'Barclays International Qrtly'!#REF!,0),MATCH($A$4,'Barclays International Qrtly'!$88:$88,0))</f>
        <v>#REF!</v>
      </c>
      <c r="Y13" s="778" t="e">
        <f>INDEX('Head Office Qrtly'!$1:$1048576,MATCH($A13,'Head Office Qrtly'!#REF!,0),MATCH($A$4,'Head Office Qrtly'!$3:$3,0))</f>
        <v>#REF!</v>
      </c>
    </row>
    <row r="14" spans="1:25" s="685" customFormat="1" ht="15.75" customHeight="1">
      <c r="A14" s="777" t="s">
        <v>381</v>
      </c>
      <c r="B14" s="786" t="e">
        <f t="shared" si="1"/>
        <v>#REF!</v>
      </c>
      <c r="D14" s="776" t="s">
        <v>376</v>
      </c>
      <c r="E14" s="798" t="e">
        <f>INDEX('Group PH'!$1:$1048576,MATCH($A14,'Group PH'!#REF!,0),MATCH($A$3,'Group PH'!$2:$2,0))</f>
        <v>#REF!</v>
      </c>
      <c r="F14" s="793" t="e">
        <f t="shared" si="2"/>
        <v>#REF!</v>
      </c>
      <c r="G14" s="798" t="e">
        <f>INDEX('Barclays UK Qrtly'!$1:$1048576,MATCH($A14,'Barclays UK Qrtly'!#REF!,0),MATCH($A$2,'Barclays UK Qrtly'!$3:$3,0))</f>
        <v>#REF!</v>
      </c>
      <c r="H14" s="793" t="e">
        <f t="shared" si="3"/>
        <v>#REF!</v>
      </c>
      <c r="I14" s="798" t="e">
        <f>INDEX('Barclays International Qrtly'!$A$1:$M$41,MATCH($A14,'Barclays International Qrtly'!#REF!,0),MATCH($A$2,'Barclays International Qrtly'!$3:$3,0))</f>
        <v>#REF!</v>
      </c>
      <c r="J14" s="793" t="e">
        <f t="shared" si="4"/>
        <v>#REF!</v>
      </c>
      <c r="K14" s="798" t="e">
        <f>INDEX('Barclays International Qrtly'!$A$43:$L$86,MATCH($A14,'Barclays International Qrtly'!#REF!,0),MATCH($A$2,'Barclays International Qrtly'!$45:$45,0))</f>
        <v>#REF!</v>
      </c>
      <c r="L14" s="793" t="e">
        <f t="shared" si="5"/>
        <v>#REF!</v>
      </c>
      <c r="M14" s="798" t="e">
        <f>INDEX('Barclays International Qrtly'!$A$88:$L$116,MATCH($A14,'Barclays International Qrtly'!#REF!,0),MATCH($A$2,'Barclays International Qrtly'!$88:$88,0))</f>
        <v>#REF!</v>
      </c>
      <c r="N14" s="793" t="e">
        <f t="shared" si="6"/>
        <v>#REF!</v>
      </c>
      <c r="O14" s="782" t="e">
        <f>INDEX('Head Office Qrtly'!$1:$1048576,MATCH($A14,'Head Office Qrtly'!#REF!,0),MATCH($A$2,'Head Office Qrtly'!$3:$3,0))</f>
        <v>#REF!</v>
      </c>
      <c r="P14" s="793" t="e">
        <f t="shared" si="0"/>
        <v>#REF!</v>
      </c>
      <c r="Q14" s="761"/>
      <c r="S14" s="776" t="s">
        <v>376</v>
      </c>
      <c r="T14" s="798" t="e">
        <f>INDEX('Group PH'!$1:$1048576,MATCH($A14,'Group PH'!#REF!,0),MATCH($A$5,'Group PH'!$2:$2,0))</f>
        <v>#REF!</v>
      </c>
      <c r="U14" s="807" t="e">
        <f>INDEX('Barclays UK Qrtly'!$1:$1048576,MATCH($A14,'Barclays UK Qrtly'!#REF!,0),MATCH($A$4,'Barclays UK Qrtly'!$3:$3,0))</f>
        <v>#REF!</v>
      </c>
      <c r="V14" s="807" t="e">
        <f>INDEX('Barclays International Qrtly'!$A$1:$M$41,MATCH($A14,'Barclays International Qrtly'!#REF!,0),MATCH($A$4,'Barclays International Qrtly'!$3:$3,0))</f>
        <v>#REF!</v>
      </c>
      <c r="W14" s="807" t="e">
        <f>INDEX('Barclays International Qrtly'!$A$43:$L$86,MATCH($A14,'Barclays International Qrtly'!#REF!,0),MATCH($A$4,'Barclays International Qrtly'!$45:$45,0))</f>
        <v>#REF!</v>
      </c>
      <c r="X14" s="807" t="e">
        <f>INDEX('Barclays International Qrtly'!$A$88:$L$116,MATCH($A14,'Barclays International Qrtly'!#REF!,0),MATCH($A$4,'Barclays International Qrtly'!$88:$88,0))</f>
        <v>#REF!</v>
      </c>
      <c r="Y14" s="782" t="e">
        <f>INDEX('Head Office Qrtly'!$1:$1048576,MATCH($A14,'Head Office Qrtly'!#REF!,0),MATCH($A$4,'Head Office Qrtly'!$3:$3,0))</f>
        <v>#REF!</v>
      </c>
    </row>
    <row r="15" spans="1:25" s="685" customFormat="1" ht="15.75" customHeight="1">
      <c r="A15" s="777" t="s">
        <v>372</v>
      </c>
      <c r="B15" s="786" t="e">
        <f t="shared" si="1"/>
        <v>#REF!</v>
      </c>
      <c r="D15" s="776" t="s">
        <v>380</v>
      </c>
      <c r="E15" s="798" t="e">
        <f>INDEX('Group PH'!$1:$1048576,MATCH($A15,'Group PH'!#REF!,0),MATCH($A$3,'Group PH'!$2:$2,0))</f>
        <v>#REF!</v>
      </c>
      <c r="F15" s="793" t="e">
        <f t="shared" si="2"/>
        <v>#REF!</v>
      </c>
      <c r="G15" s="798" t="e">
        <f>INDEX('Barclays UK Qrtly'!$1:$1048576,MATCH($A15,'Barclays UK Qrtly'!#REF!,0),MATCH($A$2,'Barclays UK Qrtly'!$3:$3,0))</f>
        <v>#REF!</v>
      </c>
      <c r="H15" s="793" t="e">
        <f t="shared" si="3"/>
        <v>#REF!</v>
      </c>
      <c r="I15" s="798" t="e">
        <f>INDEX('Barclays International Qrtly'!$A$1:$M$41,MATCH($A15,'Barclays International Qrtly'!#REF!,0),MATCH($A$2,'Barclays International Qrtly'!$3:$3,0))</f>
        <v>#REF!</v>
      </c>
      <c r="J15" s="793" t="e">
        <f t="shared" si="4"/>
        <v>#REF!</v>
      </c>
      <c r="K15" s="798" t="e">
        <f>INDEX('Barclays International Qrtly'!$A$43:$L$86,MATCH($A15,'Barclays International Qrtly'!#REF!,0),MATCH($A$2,'Barclays International Qrtly'!$45:$45,0))</f>
        <v>#REF!</v>
      </c>
      <c r="L15" s="793" t="e">
        <f t="shared" si="5"/>
        <v>#REF!</v>
      </c>
      <c r="M15" s="798" t="e">
        <f>INDEX('Barclays International Qrtly'!$A$88:$L$116,MATCH($A15,'Barclays International Qrtly'!#REF!,0),MATCH($A$2,'Barclays International Qrtly'!$88:$88,0))</f>
        <v>#REF!</v>
      </c>
      <c r="N15" s="793" t="e">
        <f t="shared" si="6"/>
        <v>#REF!</v>
      </c>
      <c r="O15" s="782" t="e">
        <f>INDEX('Head Office Qrtly'!$1:$1048576,MATCH($A15,'Head Office Qrtly'!#REF!,0),MATCH($A$2,'Head Office Qrtly'!$3:$3,0))</f>
        <v>#REF!</v>
      </c>
      <c r="P15" s="793" t="e">
        <f t="shared" si="0"/>
        <v>#REF!</v>
      </c>
      <c r="Q15" s="761"/>
      <c r="S15" s="776" t="s">
        <v>380</v>
      </c>
      <c r="T15" s="798" t="e">
        <f>INDEX('Group PH'!$1:$1048576,MATCH($A15,'Group PH'!#REF!,0),MATCH($A$5,'Group PH'!$2:$2,0))</f>
        <v>#REF!</v>
      </c>
      <c r="U15" s="807" t="e">
        <f>INDEX('Barclays UK Qrtly'!$1:$1048576,MATCH($A15,'Barclays UK Qrtly'!#REF!,0),MATCH($A$4,'Barclays UK Qrtly'!$3:$3,0))</f>
        <v>#REF!</v>
      </c>
      <c r="V15" s="807" t="e">
        <f>INDEX('Barclays International Qrtly'!$A$1:$M$41,MATCH($A15,'Barclays International Qrtly'!#REF!,0),MATCH($A$4,'Barclays International Qrtly'!$3:$3,0))</f>
        <v>#REF!</v>
      </c>
      <c r="W15" s="807" t="e">
        <f>INDEX('Barclays International Qrtly'!$A$43:$L$86,MATCH($A15,'Barclays International Qrtly'!#REF!,0),MATCH($A$4,'Barclays International Qrtly'!$45:$45,0))</f>
        <v>#REF!</v>
      </c>
      <c r="X15" s="807" t="e">
        <f>INDEX('Barclays International Qrtly'!$A$88:$L$116,MATCH($A15,'Barclays International Qrtly'!#REF!,0),MATCH($A$4,'Barclays International Qrtly'!$88:$88,0))</f>
        <v>#REF!</v>
      </c>
      <c r="Y15" s="782" t="e">
        <f>INDEX('Head Office Qrtly'!$1:$1048576,MATCH($A15,'Head Office Qrtly'!#REF!,0),MATCH($A$4,'Head Office Qrtly'!$3:$3,0))</f>
        <v>#REF!</v>
      </c>
    </row>
    <row r="16" spans="1:25" s="685" customFormat="1" ht="7.5" customHeight="1">
      <c r="A16" s="777"/>
      <c r="B16" s="777"/>
      <c r="D16" s="771"/>
      <c r="E16" s="774"/>
      <c r="F16" s="774"/>
      <c r="G16" s="774"/>
      <c r="H16" s="774"/>
      <c r="I16" s="774"/>
      <c r="J16" s="774"/>
      <c r="K16" s="774"/>
      <c r="L16" s="774"/>
      <c r="M16" s="774"/>
      <c r="N16" s="774"/>
      <c r="O16" s="774"/>
      <c r="P16" s="774"/>
      <c r="Q16" s="761"/>
      <c r="S16" s="771"/>
      <c r="T16" s="774"/>
      <c r="U16" s="774"/>
      <c r="V16" s="774"/>
      <c r="W16" s="774"/>
      <c r="X16" s="774"/>
      <c r="Y16" s="774"/>
    </row>
    <row r="17" spans="1:25" s="685" customFormat="1" ht="15.75" customHeight="1">
      <c r="A17" s="777"/>
      <c r="B17" s="777"/>
      <c r="D17" s="763" t="s">
        <v>375</v>
      </c>
      <c r="E17" s="774"/>
      <c r="F17" s="774"/>
      <c r="G17" s="804"/>
      <c r="H17" s="774"/>
      <c r="I17" s="774"/>
      <c r="J17" s="774"/>
      <c r="K17" s="774"/>
      <c r="L17" s="774"/>
      <c r="M17" s="774"/>
      <c r="N17" s="774"/>
      <c r="O17" s="774"/>
      <c r="P17" s="774"/>
      <c r="Q17" s="761"/>
      <c r="S17" s="763" t="s">
        <v>375</v>
      </c>
      <c r="T17" s="774"/>
      <c r="U17" s="774"/>
      <c r="V17" s="774"/>
      <c r="W17" s="774"/>
      <c r="X17" s="774"/>
      <c r="Y17" s="774"/>
    </row>
    <row r="18" spans="1:25" s="685" customFormat="1" ht="15.75" customHeight="1">
      <c r="A18" s="777" t="s">
        <v>176</v>
      </c>
      <c r="B18" s="777"/>
      <c r="D18" s="773" t="s">
        <v>370</v>
      </c>
      <c r="E18" s="799" t="e">
        <f>INDEX('Group PH'!$1:$1048576,MATCH($A18,'Group PH'!#REF!,0),MATCH($A$3,'Group PH'!$2:$2,0))</f>
        <v>#REF!</v>
      </c>
      <c r="F18" s="794" t="e">
        <f>((E18*100)-(T18*100))*100</f>
        <v>#REF!</v>
      </c>
      <c r="G18" s="799" t="e">
        <f>INDEX('Barclays UK Qrtly'!$1:$1048576,MATCH($A25,'Barclays UK Qrtly'!#REF!,0),MATCH($A$2,'Barclays UK Qrtly'!$3:$3,0))</f>
        <v>#REF!</v>
      </c>
      <c r="H18" s="794" t="e">
        <f>((G18*100)-(U18*100))*100</f>
        <v>#REF!</v>
      </c>
      <c r="I18" s="799" t="e">
        <f>INDEX('Barclays International Qrtly'!$A$1:$M$41,MATCH($A25,'Barclays International Qrtly'!#REF!,0),MATCH($A$2,'Barclays International Qrtly'!$3:$3,0))</f>
        <v>#REF!</v>
      </c>
      <c r="J18" s="794" t="e">
        <f>((I18*100)-(V18*100))*100</f>
        <v>#REF!</v>
      </c>
      <c r="K18" s="799" t="e">
        <f>INDEX('Barclays International Qrtly'!$A$43:$L$86,MATCH($A25,'Barclays International Qrtly'!#REF!,0),MATCH($A$2,'Barclays International Qrtly'!$45:$45,0))</f>
        <v>#REF!</v>
      </c>
      <c r="L18" s="794" t="e">
        <f>((K18*100)-(W18*100))*100</f>
        <v>#REF!</v>
      </c>
      <c r="M18" s="799" t="e">
        <f>INDEX('Barclays International Qrtly'!$A$88:$L$116,MATCH($A25,'Barclays International Qrtly'!#REF!,0),MATCH($A$2,'Barclays International Qrtly'!$88:$88,0))</f>
        <v>#REF!</v>
      </c>
      <c r="N18" s="794" t="e">
        <f>((M18*100)-(X18*100))*100</f>
        <v>#REF!</v>
      </c>
      <c r="O18" s="784" t="s">
        <v>386</v>
      </c>
      <c r="P18" s="789" t="s">
        <v>386</v>
      </c>
      <c r="Q18" s="761"/>
      <c r="S18" s="773" t="s">
        <v>370</v>
      </c>
      <c r="T18" s="799" t="e">
        <f>INDEX('Group PH'!$1:$1048576,MATCH($A18,'Group PH'!#REF!,0),MATCH($A$5,'Group PH'!$2:$2,0))</f>
        <v>#REF!</v>
      </c>
      <c r="U18" s="808" t="e">
        <f>INDEX('Barclays UK Qrtly'!$1:$1048576,MATCH($A25,'Barclays UK Qrtly'!#REF!,0),MATCH($A$4,'Barclays UK Qrtly'!$3:$3,0))</f>
        <v>#REF!</v>
      </c>
      <c r="V18" s="808" t="e">
        <f>INDEX('Barclays International Qrtly'!$A$1:$M$41,MATCH($A25,'Barclays International Qrtly'!#REF!,0),MATCH($A$4,'Barclays International Qrtly'!$3:$3,0))</f>
        <v>#REF!</v>
      </c>
      <c r="W18" s="808" t="e">
        <f>INDEX('Barclays International Qrtly'!$A$43:$L$86,MATCH($A25,'Barclays International Qrtly'!#REF!,0),MATCH($A$4,'Barclays International Qrtly'!$45:$45,0))</f>
        <v>#REF!</v>
      </c>
      <c r="X18" s="808" t="e">
        <f>INDEX('Barclays International Qrtly'!$A$88:$L$116,MATCH($A25,'Barclays International Qrtly'!#REF!,0),MATCH($A$4,'Barclays International Qrtly'!$88:$88,0))</f>
        <v>#REF!</v>
      </c>
      <c r="Y18" s="784" t="s">
        <v>386</v>
      </c>
    </row>
    <row r="19" spans="1:25" s="685" customFormat="1" ht="15.75" customHeight="1">
      <c r="A19" s="777" t="s">
        <v>373</v>
      </c>
      <c r="B19" s="777"/>
      <c r="D19" s="776" t="s">
        <v>377</v>
      </c>
      <c r="E19" s="800" t="e">
        <f>INDEX('Group PH'!$1:$1048576,MATCH($A19,'Group PH'!#REF!,0),MATCH($A$3,'Group PH'!$2:$2,0))</f>
        <v>#REF!</v>
      </c>
      <c r="F19" s="794" t="e">
        <f t="shared" ref="F19:F23" si="7">((E19*100)-(T19*100))*100</f>
        <v>#REF!</v>
      </c>
      <c r="G19" s="800" t="e">
        <f>INDEX('Barclays UK Qrtly'!$1:$1048576,MATCH($A26,'Barclays UK Qrtly'!#REF!,0),MATCH($A$2,'Barclays UK Qrtly'!$3:$3,0))</f>
        <v>#REF!</v>
      </c>
      <c r="H19" s="794" t="e">
        <f>((G19*100)-(U19*100))*100</f>
        <v>#REF!</v>
      </c>
      <c r="I19" s="800" t="e">
        <f>INDEX('Barclays International Qrtly'!$A$1:$M$41,MATCH($A26,'Barclays International Qrtly'!#REF!,0),MATCH($A$2,'Barclays International Qrtly'!$3:$3,0))</f>
        <v>#REF!</v>
      </c>
      <c r="J19" s="794" t="e">
        <f>((I19*100)-(V19*100))*100</f>
        <v>#REF!</v>
      </c>
      <c r="K19" s="800" t="e">
        <f>INDEX('Barclays International Qrtly'!$A$43:$L$86,MATCH($A26,'Barclays International Qrtly'!#REF!,0),MATCH($A$2,'Barclays International Qrtly'!$45:$45,0))</f>
        <v>#REF!</v>
      </c>
      <c r="L19" s="794" t="e">
        <f t="shared" ref="L19" si="8">((K19*100)-(W19*100))*100</f>
        <v>#REF!</v>
      </c>
      <c r="M19" s="800" t="e">
        <f>INDEX('Barclays International Qrtly'!$A$88:$L$116,MATCH($A26,'Barclays International Qrtly'!#REF!,0),MATCH($A$2,'Barclays International Qrtly'!$88:$88,0))</f>
        <v>#REF!</v>
      </c>
      <c r="N19" s="794" t="e">
        <f t="shared" ref="N19" si="9">((M19*100)-(X19*100))*100</f>
        <v>#REF!</v>
      </c>
      <c r="O19" s="785" t="s">
        <v>386</v>
      </c>
      <c r="P19" s="789" t="s">
        <v>386</v>
      </c>
      <c r="Q19" s="761"/>
      <c r="S19" s="776" t="s">
        <v>377</v>
      </c>
      <c r="T19" s="800" t="e">
        <f>INDEX('Group PH'!$1:$1048576,MATCH($A19,'Group PH'!#REF!,0),MATCH($A$5,'Group PH'!$2:$2,0))</f>
        <v>#REF!</v>
      </c>
      <c r="U19" s="809" t="e">
        <f>INDEX('Barclays UK Qrtly'!$1:$1048576,MATCH($A26,'Barclays UK Qrtly'!#REF!,0),MATCH($A$4,'Barclays UK Qrtly'!$3:$3,0))</f>
        <v>#REF!</v>
      </c>
      <c r="V19" s="809" t="e">
        <f>INDEX('Barclays International Qrtly'!$A$1:$M$41,MATCH($A26,'Barclays International Qrtly'!#REF!,0),MATCH($A$4,'Barclays International Qrtly'!$3:$3,0))</f>
        <v>#REF!</v>
      </c>
      <c r="W19" s="809" t="e">
        <f>INDEX('Barclays International Qrtly'!$A$43:$L$86,MATCH($A26,'Barclays International Qrtly'!#REF!,0),MATCH($A$4,'Barclays International Qrtly'!$45:$45,0))</f>
        <v>#REF!</v>
      </c>
      <c r="X19" s="809" t="e">
        <f>INDEX('Barclays International Qrtly'!$A$88:$L$116,MATCH($A26,'Barclays International Qrtly'!#REF!,0),MATCH($A$4,'Barclays International Qrtly'!$88:$88,0))</f>
        <v>#REF!</v>
      </c>
      <c r="Y19" s="785" t="s">
        <v>386</v>
      </c>
    </row>
    <row r="20" spans="1:25" s="685" customFormat="1" ht="15.75" customHeight="1">
      <c r="A20" s="777" t="s">
        <v>155</v>
      </c>
      <c r="B20" s="777"/>
      <c r="D20" s="773" t="s">
        <v>91</v>
      </c>
      <c r="E20" s="801" t="e">
        <f>INDEX('Group PH'!$1:$1048576,MATCH($A20,'Group PH'!#REF!,0),MATCH($A$3,'Group PH'!$2:$2,0))</f>
        <v>#REF!</v>
      </c>
      <c r="F20" s="794"/>
      <c r="G20" s="801" t="e">
        <f>INDEX('Barclays UK Qrtly'!$1:$1048576,MATCH($A20,'Barclays UK Qrtly'!#REF!,0),MATCH($A$2,'Barclays UK Qrtly'!$3:$3,0))</f>
        <v>#REF!</v>
      </c>
      <c r="H20" s="794"/>
      <c r="I20" s="801" t="e">
        <f>INDEX('Barclays International Qrtly'!$A$1:$M$41,MATCH($A20,'Barclays International Qrtly'!#REF!,0),MATCH($A$2,'Barclays International Qrtly'!$3:$3,0))</f>
        <v>#REF!</v>
      </c>
      <c r="J20" s="790"/>
      <c r="K20" s="801" t="e">
        <f>INDEX('Barclays International Qrtly'!$A$43:$L$86,MATCH($A20,'Barclays International Qrtly'!#REF!,0),MATCH($A$2,'Barclays International Qrtly'!$45:$45,0))</f>
        <v>#REF!</v>
      </c>
      <c r="L20" s="790"/>
      <c r="M20" s="801" t="e">
        <f>INDEX('Barclays International Qrtly'!$A$88:$L$116,MATCH($A20,'Barclays International Qrtly'!#REF!,0),MATCH($A$2,'Barclays International Qrtly'!$88:$88,0))</f>
        <v>#REF!</v>
      </c>
      <c r="N20" s="790"/>
      <c r="O20" s="784" t="s">
        <v>386</v>
      </c>
      <c r="P20" s="790"/>
      <c r="Q20" s="761"/>
      <c r="S20" s="773" t="s">
        <v>91</v>
      </c>
      <c r="T20" s="801" t="e">
        <f>INDEX('Group PH'!$1:$1048576,MATCH($A20,'Group PH'!#REF!,0),MATCH($A$5,'Group PH'!$2:$2,0))</f>
        <v>#REF!</v>
      </c>
      <c r="U20" s="810" t="e">
        <f>INDEX('Barclays UK Qrtly'!$1:$1048576,MATCH($A20,'Barclays UK Qrtly'!#REF!,0),MATCH($A$4,'Barclays UK Qrtly'!$3:$3,0))</f>
        <v>#REF!</v>
      </c>
      <c r="V20" s="810" t="e">
        <f>INDEX('Barclays International Qrtly'!$A$1:$M$41,MATCH($A20,'Barclays International Qrtly'!#REF!,0),MATCH($A$4,'Barclays International Qrtly'!$3:$3,0))</f>
        <v>#REF!</v>
      </c>
      <c r="W20" s="810" t="e">
        <f>INDEX('Barclays International Qrtly'!$A$43:$L$86,MATCH($A20,'Barclays International Qrtly'!#REF!,0),MATCH($A$4,'Barclays International Qrtly'!$45:$45,0))</f>
        <v>#REF!</v>
      </c>
      <c r="X20" s="810" t="e">
        <f>INDEX('Barclays International Qrtly'!$A$88:$L$116,MATCH($A20,'Barclays International Qrtly'!#REF!,0),MATCH($A$4,'Barclays International Qrtly'!$88:$88,0))</f>
        <v>#REF!</v>
      </c>
      <c r="Y20" s="784" t="s">
        <v>386</v>
      </c>
    </row>
    <row r="21" spans="1:25" s="685" customFormat="1" ht="15.75" customHeight="1">
      <c r="A21" s="777" t="s">
        <v>374</v>
      </c>
      <c r="B21" s="777"/>
      <c r="D21" s="776" t="s">
        <v>378</v>
      </c>
      <c r="E21" s="802" t="e">
        <f>INDEX('Group PH'!$1:$1048576,MATCH($A21,'Group PH'!#REF!,0),MATCH($A$3,'Group PH'!$2:$2,0))</f>
        <v>#REF!</v>
      </c>
      <c r="F21" s="794"/>
      <c r="G21" s="802" t="e">
        <f>INDEX('Barclays UK Qrtly'!$1:$1048576,MATCH($A21,'Barclays UK Qrtly'!#REF!,0),MATCH($A$2,'Barclays UK Qrtly'!$3:$3,0))</f>
        <v>#REF!</v>
      </c>
      <c r="H21" s="794"/>
      <c r="I21" s="802" t="e">
        <f>INDEX('Barclays International Qrtly'!$A$1:$M$41,MATCH($A21,'Barclays International Qrtly'!#REF!,0),MATCH($A$2,'Barclays International Qrtly'!$3:$3,0))</f>
        <v>#REF!</v>
      </c>
      <c r="J21" s="790"/>
      <c r="K21" s="802" t="e">
        <f>INDEX('Barclays International Qrtly'!$A$43:$L$86,MATCH($A21,'Barclays International Qrtly'!#REF!,0),MATCH($A$2,'Barclays International Qrtly'!$45:$45,0))</f>
        <v>#REF!</v>
      </c>
      <c r="L21" s="790"/>
      <c r="M21" s="802" t="e">
        <f>INDEX('Barclays International Qrtly'!$A$88:$L$116,MATCH($A21,'Barclays International Qrtly'!#REF!,0),MATCH($A$2,'Barclays International Qrtly'!$88:$88,0))</f>
        <v>#REF!</v>
      </c>
      <c r="N21" s="790"/>
      <c r="O21" s="785" t="s">
        <v>386</v>
      </c>
      <c r="P21" s="790"/>
      <c r="Q21" s="761"/>
      <c r="S21" s="776" t="s">
        <v>378</v>
      </c>
      <c r="T21" s="802" t="e">
        <f>INDEX('Group PH'!$1:$1048576,MATCH($A21,'Group PH'!#REF!,0),MATCH($A$5,'Group PH'!$2:$2,0))</f>
        <v>#REF!</v>
      </c>
      <c r="U21" s="811" t="e">
        <f>INDEX('Barclays UK Qrtly'!$1:$1048576,MATCH($A21,'Barclays UK Qrtly'!#REF!,0),MATCH($A$4,'Barclays UK Qrtly'!$3:$3,0))</f>
        <v>#REF!</v>
      </c>
      <c r="V21" s="811" t="e">
        <f>INDEX('Barclays International Qrtly'!$A$1:$M$41,MATCH($A21,'Barclays International Qrtly'!#REF!,0),MATCH($A$4,'Barclays International Qrtly'!$3:$3,0))</f>
        <v>#REF!</v>
      </c>
      <c r="W21" s="811" t="e">
        <f>INDEX('Barclays International Qrtly'!$A$43:$L$86,MATCH($A21,'Barclays International Qrtly'!#REF!,0),MATCH($A$4,'Barclays International Qrtly'!$45:$45,0))</f>
        <v>#REF!</v>
      </c>
      <c r="X21" s="811" t="e">
        <f>INDEX('Barclays International Qrtly'!$A$88:$L$116,MATCH($A21,'Barclays International Qrtly'!#REF!,0),MATCH($A$4,'Barclays International Qrtly'!$88:$88,0))</f>
        <v>#REF!</v>
      </c>
      <c r="Y21" s="785" t="s">
        <v>386</v>
      </c>
    </row>
    <row r="22" spans="1:25" s="685" customFormat="1" ht="15.75" customHeight="1">
      <c r="A22" s="777"/>
      <c r="B22" s="777"/>
      <c r="D22" s="776" t="s">
        <v>379</v>
      </c>
      <c r="E22" s="802" t="e">
        <f>((ROUND(E7,0)-ROUND(T7,0))/ROUND(T7,0))-((ROUND(E9,0)-ROUND(T9,0))/ROUND(T9,0))</f>
        <v>#REF!</v>
      </c>
      <c r="F22" s="791"/>
      <c r="G22" s="802" t="e">
        <f>((ROUND(G7,0)-ROUND(U7,0))/ROUND(U7,0))-((ROUND(G9,0)-ROUND(U9,0))/ROUND(U9,0))</f>
        <v>#REF!</v>
      </c>
      <c r="H22" s="791"/>
      <c r="I22" s="802" t="e">
        <f>((ROUND(I7,0)-ROUND(V7,0))/ROUND(V7,0))-((ROUND(I9,0)-ROUND(V9,0))/ROUND(V9,0))</f>
        <v>#REF!</v>
      </c>
      <c r="J22" s="791"/>
      <c r="K22" s="802" t="e">
        <f>((ROUND(K7,0)-ROUND(W7,0))/ROUND(W7,0))-((ROUND(K9,0)-ROUND(W9,0))/ROUND(W9,0))</f>
        <v>#REF!</v>
      </c>
      <c r="L22" s="791"/>
      <c r="M22" s="802" t="e">
        <f>((ROUND(M7,0)-ROUND(X7,0))/ROUND(X7,0))-((ROUND(M9,0)-ROUND(X9,0))/ROUND(X9,0))</f>
        <v>#REF!</v>
      </c>
      <c r="N22" s="791"/>
      <c r="O22" s="785" t="s">
        <v>386</v>
      </c>
      <c r="P22" s="791"/>
      <c r="Q22" s="761"/>
      <c r="S22" s="776" t="s">
        <v>379</v>
      </c>
      <c r="T22" s="803"/>
      <c r="U22" s="812"/>
      <c r="V22" s="812"/>
      <c r="W22" s="812"/>
      <c r="X22" s="812"/>
      <c r="Y22" s="785" t="s">
        <v>386</v>
      </c>
    </row>
    <row r="23" spans="1:25" s="685" customFormat="1" ht="15.75" customHeight="1">
      <c r="A23" s="777" t="s">
        <v>126</v>
      </c>
      <c r="B23" s="777"/>
      <c r="D23" s="773" t="s">
        <v>371</v>
      </c>
      <c r="E23" s="799" t="e">
        <f>INDEX('Group PH'!$1:$1048576,MATCH($A23,'Group PH'!#REF!,0),MATCH($A$3,'Group PH'!$2:$2,0))</f>
        <v>#REF!</v>
      </c>
      <c r="F23" s="794" t="e">
        <f t="shared" si="7"/>
        <v>#REF!</v>
      </c>
      <c r="G23" s="792"/>
      <c r="H23" s="792"/>
      <c r="I23" s="792"/>
      <c r="J23" s="792"/>
      <c r="K23" s="792"/>
      <c r="L23" s="792"/>
      <c r="M23" s="774"/>
      <c r="N23" s="774"/>
      <c r="O23" s="774"/>
      <c r="P23" s="774"/>
      <c r="Q23" s="761"/>
      <c r="S23" s="773" t="s">
        <v>371</v>
      </c>
      <c r="T23" s="799" t="e">
        <f>INDEX('Group PH'!$1:$1048576,MATCH($A23,'Group PH'!#REF!,0),MATCH($A$6,'Group PH'!$27:$27,0))</f>
        <v>#REF!</v>
      </c>
      <c r="U23" s="792"/>
      <c r="V23" s="774"/>
      <c r="W23" s="774"/>
      <c r="X23" s="774"/>
      <c r="Y23" s="774"/>
    </row>
    <row r="24" spans="1:25" s="685" customFormat="1" ht="15.75" customHeight="1">
      <c r="A24" s="777"/>
      <c r="B24" s="777"/>
      <c r="D24" s="772"/>
      <c r="E24" s="828">
        <v>0.13100000000000001</v>
      </c>
      <c r="F24" s="774" t="s">
        <v>398</v>
      </c>
      <c r="G24" s="774"/>
      <c r="H24" s="774"/>
      <c r="I24" s="774"/>
      <c r="J24" s="774"/>
      <c r="K24" s="774"/>
      <c r="L24" s="774"/>
      <c r="M24" s="774"/>
      <c r="N24" s="774"/>
      <c r="O24" s="774"/>
      <c r="P24" s="774"/>
      <c r="Q24" s="761"/>
    </row>
    <row r="25" spans="1:25" s="685" customFormat="1" ht="15.75" customHeight="1">
      <c r="A25" s="777" t="s">
        <v>35</v>
      </c>
      <c r="B25" s="777"/>
      <c r="D25" s="772"/>
      <c r="E25" s="774"/>
      <c r="F25" s="774"/>
      <c r="G25" s="774"/>
      <c r="H25" s="774"/>
      <c r="I25" s="774"/>
      <c r="J25" s="774"/>
      <c r="K25" s="774"/>
      <c r="L25" s="774"/>
      <c r="M25" s="774"/>
      <c r="N25" s="774"/>
      <c r="O25" s="774"/>
      <c r="P25" s="774"/>
      <c r="Q25" s="761"/>
    </row>
    <row r="26" spans="1:25" s="685" customFormat="1" ht="15.75" customHeight="1">
      <c r="A26" s="777" t="s">
        <v>383</v>
      </c>
      <c r="B26" s="777"/>
      <c r="D26" s="795" t="s">
        <v>388</v>
      </c>
      <c r="E26" s="824" t="e">
        <f>E14-E8</f>
        <v>#REF!</v>
      </c>
      <c r="F26" s="793" t="e">
        <f>(ROUND(E26,0)-ROUND(T26,0))/ROUND(T26,0)</f>
        <v>#REF!</v>
      </c>
      <c r="G26" s="774" t="s">
        <v>397</v>
      </c>
      <c r="H26" s="774"/>
      <c r="I26" s="774"/>
      <c r="J26" s="774"/>
      <c r="K26" s="774"/>
      <c r="L26" s="774"/>
      <c r="M26" s="774"/>
      <c r="N26" s="774"/>
      <c r="O26" s="774"/>
      <c r="P26" s="774"/>
      <c r="Q26" s="761"/>
      <c r="T26" s="824" t="e">
        <f>T14-T8</f>
        <v>#REF!</v>
      </c>
    </row>
    <row r="27" spans="1:25" s="685" customFormat="1" ht="15.75" customHeight="1">
      <c r="A27" s="777"/>
      <c r="B27" s="777"/>
      <c r="D27" s="772"/>
      <c r="E27" s="774"/>
      <c r="F27" s="774"/>
      <c r="G27" s="774"/>
      <c r="H27" s="774"/>
      <c r="I27" s="774"/>
      <c r="J27" s="774"/>
      <c r="K27" s="774"/>
      <c r="L27" s="774"/>
      <c r="M27" s="774"/>
      <c r="N27" s="774"/>
      <c r="O27" s="774"/>
      <c r="P27" s="774"/>
      <c r="Q27" s="761"/>
    </row>
    <row r="28" spans="1:25" s="685" customFormat="1" ht="15.75" customHeight="1">
      <c r="A28" s="777"/>
      <c r="B28" s="777"/>
      <c r="D28" s="772"/>
      <c r="E28" s="774"/>
      <c r="F28" s="774"/>
      <c r="G28" s="774"/>
      <c r="H28" s="774"/>
      <c r="I28" s="818"/>
      <c r="J28" s="774"/>
      <c r="K28" s="774"/>
      <c r="L28" s="774"/>
      <c r="M28" s="774"/>
      <c r="N28" s="774"/>
      <c r="O28" s="774"/>
      <c r="P28" s="774"/>
      <c r="Q28" s="761"/>
    </row>
    <row r="29" spans="1:25" s="685" customFormat="1" ht="15.75" customHeight="1">
      <c r="A29" s="777"/>
      <c r="B29" s="777"/>
      <c r="D29" s="772"/>
      <c r="E29" s="774"/>
      <c r="F29" s="774"/>
      <c r="G29" s="774"/>
      <c r="H29" s="774"/>
      <c r="I29" s="818"/>
      <c r="J29" s="774"/>
      <c r="K29" s="774"/>
      <c r="L29" s="774"/>
      <c r="M29" s="774"/>
      <c r="N29" s="774"/>
      <c r="O29" s="774"/>
      <c r="P29" s="774"/>
      <c r="Q29" s="761"/>
    </row>
    <row r="30" spans="1:25" s="685" customFormat="1" ht="15.75" customHeight="1">
      <c r="A30" s="777"/>
      <c r="B30" s="777"/>
      <c r="D30" s="827" t="s">
        <v>396</v>
      </c>
      <c r="E30" s="774"/>
      <c r="F30" s="774"/>
      <c r="G30" s="774"/>
      <c r="H30" s="774"/>
      <c r="I30" s="818"/>
      <c r="J30" s="774"/>
      <c r="K30" s="774"/>
      <c r="L30" s="774"/>
      <c r="M30" s="774"/>
      <c r="N30" s="774"/>
      <c r="O30" s="774"/>
      <c r="P30" s="774"/>
      <c r="Q30" s="761"/>
    </row>
    <row r="31" spans="1:25" s="685" customFormat="1" ht="15.75" customHeight="1">
      <c r="D31" s="772" t="s">
        <v>394</v>
      </c>
      <c r="E31" s="825">
        <f>'Barclays UK Qrtly'!C36+'Barclays UK Qrtly'!C37</f>
        <v>1238</v>
      </c>
      <c r="F31" s="826" t="e">
        <f>E31/$E$38</f>
        <v>#REF!</v>
      </c>
      <c r="G31" s="774"/>
      <c r="H31" s="774"/>
      <c r="I31" s="774"/>
      <c r="J31" s="774"/>
      <c r="K31" s="774"/>
      <c r="L31" s="774"/>
      <c r="M31" s="774"/>
      <c r="N31" s="774"/>
      <c r="O31" s="774"/>
      <c r="P31" s="774"/>
      <c r="Q31" s="774"/>
    </row>
    <row r="32" spans="1:25" s="685" customFormat="1" ht="15.75" customHeight="1">
      <c r="D32" s="772" t="s">
        <v>69</v>
      </c>
      <c r="E32" s="824" t="e">
        <f>M7</f>
        <v>#REF!</v>
      </c>
      <c r="F32" s="826" t="e">
        <f t="shared" ref="F32:F36" si="10">E32/$E$38</f>
        <v>#REF!</v>
      </c>
      <c r="G32" s="774"/>
      <c r="H32" s="774"/>
      <c r="I32" s="774"/>
      <c r="J32" s="774"/>
      <c r="K32" s="774"/>
      <c r="L32" s="774"/>
      <c r="M32" s="774"/>
      <c r="N32" s="774"/>
      <c r="O32" s="774"/>
      <c r="P32" s="774"/>
      <c r="Q32" s="774"/>
    </row>
    <row r="33" spans="1:17" s="685" customFormat="1" ht="15.75" customHeight="1">
      <c r="D33" s="772" t="s">
        <v>195</v>
      </c>
      <c r="E33" s="825">
        <f>'Barclays UK Qrtly'!C38</f>
        <v>337.99999999999994</v>
      </c>
      <c r="F33" s="826" t="e">
        <f t="shared" si="10"/>
        <v>#REF!</v>
      </c>
      <c r="G33" s="774"/>
      <c r="H33" s="774"/>
      <c r="I33" s="774"/>
      <c r="J33" s="774"/>
      <c r="K33" s="774"/>
      <c r="L33" s="774"/>
      <c r="M33" s="774"/>
      <c r="N33" s="774"/>
      <c r="O33" s="774"/>
      <c r="P33" s="774"/>
      <c r="Q33" s="774"/>
    </row>
    <row r="34" spans="1:17" s="685" customFormat="1" ht="15.75" customHeight="1">
      <c r="D34" s="772" t="s">
        <v>213</v>
      </c>
      <c r="E34" s="774">
        <f>'Barclays International Qrtly'!C56</f>
        <v>599</v>
      </c>
      <c r="F34" s="826" t="e">
        <f t="shared" si="10"/>
        <v>#REF!</v>
      </c>
      <c r="G34" s="774"/>
      <c r="H34" s="774"/>
      <c r="I34" s="774"/>
      <c r="J34" s="774"/>
      <c r="K34" s="774"/>
      <c r="L34" s="774"/>
      <c r="M34" s="774"/>
      <c r="N34" s="774"/>
      <c r="O34" s="774"/>
      <c r="P34" s="774"/>
      <c r="Q34" s="774"/>
    </row>
    <row r="35" spans="1:17" s="685" customFormat="1" ht="15.75" customHeight="1">
      <c r="D35" s="772" t="s">
        <v>206</v>
      </c>
      <c r="E35" s="774">
        <f>'Barclays International Qrtly'!C49</f>
        <v>2136</v>
      </c>
      <c r="F35" s="826" t="e">
        <f t="shared" si="10"/>
        <v>#REF!</v>
      </c>
      <c r="G35" s="774"/>
      <c r="H35" s="774"/>
      <c r="I35" s="774"/>
      <c r="J35" s="774"/>
      <c r="K35" s="774"/>
      <c r="L35" s="774"/>
      <c r="M35" s="774"/>
      <c r="N35" s="774"/>
      <c r="O35" s="774"/>
      <c r="P35" s="774"/>
      <c r="Q35" s="774"/>
    </row>
    <row r="36" spans="1:17" s="685" customFormat="1" ht="15.75" customHeight="1">
      <c r="D36" s="772" t="s">
        <v>210</v>
      </c>
      <c r="E36" s="774">
        <f>'Barclays International Qrtly'!C53</f>
        <v>859</v>
      </c>
      <c r="F36" s="826" t="e">
        <f t="shared" si="10"/>
        <v>#REF!</v>
      </c>
      <c r="G36" s="774"/>
      <c r="H36" s="774"/>
      <c r="I36" s="774"/>
      <c r="J36" s="774"/>
      <c r="K36" s="774"/>
      <c r="L36" s="774"/>
      <c r="M36" s="774"/>
      <c r="N36" s="774"/>
      <c r="O36" s="774"/>
      <c r="P36" s="774"/>
      <c r="Q36" s="774"/>
    </row>
    <row r="37" spans="1:17">
      <c r="D37" s="772"/>
      <c r="E37" s="774"/>
      <c r="F37" s="774"/>
      <c r="G37" s="774"/>
      <c r="H37" s="774"/>
      <c r="I37" s="774"/>
      <c r="J37" s="774"/>
      <c r="K37" s="774"/>
      <c r="L37" s="774"/>
      <c r="M37" s="774"/>
      <c r="N37" s="774"/>
      <c r="O37" s="774"/>
      <c r="P37" s="774"/>
      <c r="Q37" s="774"/>
    </row>
    <row r="38" spans="1:17">
      <c r="D38" s="771" t="s">
        <v>395</v>
      </c>
      <c r="E38" s="824" t="e">
        <f>E7-O7</f>
        <v>#REF!</v>
      </c>
      <c r="F38" s="774"/>
      <c r="G38" s="774"/>
      <c r="H38" s="774"/>
      <c r="I38" s="774"/>
      <c r="J38" s="774"/>
      <c r="K38" s="774"/>
      <c r="L38" s="774"/>
      <c r="M38" s="774"/>
      <c r="N38" s="774"/>
      <c r="O38" s="774"/>
      <c r="P38" s="774"/>
      <c r="Q38" s="774"/>
    </row>
    <row r="39" spans="1:17">
      <c r="D39" s="771"/>
      <c r="E39" s="774"/>
      <c r="F39" s="774"/>
      <c r="G39" s="774"/>
      <c r="H39" s="774"/>
      <c r="I39" s="774"/>
      <c r="J39" s="774"/>
      <c r="K39" s="774"/>
      <c r="L39" s="774"/>
      <c r="M39" s="774"/>
      <c r="N39" s="774"/>
      <c r="O39" s="774"/>
      <c r="P39" s="774"/>
      <c r="Q39" s="774"/>
    </row>
    <row r="40" spans="1:17">
      <c r="A40" s="783" t="s">
        <v>384</v>
      </c>
      <c r="B40" s="783"/>
      <c r="D40" s="771"/>
      <c r="E40" s="825" t="e">
        <f>SUM(E31:E36)-E38</f>
        <v>#REF!</v>
      </c>
      <c r="F40" s="774" t="s">
        <v>399</v>
      </c>
      <c r="G40" s="774"/>
      <c r="H40" s="774"/>
      <c r="I40" s="774"/>
      <c r="J40" s="774"/>
      <c r="K40" s="774"/>
      <c r="L40" s="774"/>
      <c r="M40" s="774"/>
      <c r="N40" s="774"/>
      <c r="O40" s="774"/>
      <c r="P40" s="774"/>
      <c r="Q40" s="774"/>
    </row>
    <row r="41" spans="1:17">
      <c r="A41" s="685" t="s">
        <v>385</v>
      </c>
      <c r="D41" s="771"/>
      <c r="E41" s="774"/>
      <c r="F41" s="774"/>
      <c r="G41" s="774"/>
      <c r="H41" s="774"/>
      <c r="I41" s="774"/>
      <c r="J41" s="774"/>
      <c r="K41" s="774"/>
      <c r="L41" s="774"/>
      <c r="M41" s="774"/>
      <c r="N41" s="774"/>
      <c r="O41" s="774"/>
      <c r="P41" s="774"/>
      <c r="Q41" s="774"/>
    </row>
    <row r="42" spans="1:17">
      <c r="D42" s="771"/>
      <c r="E42" s="774"/>
      <c r="F42" s="774"/>
      <c r="G42" s="774"/>
      <c r="H42" s="774"/>
      <c r="I42" s="774"/>
      <c r="J42" s="774"/>
      <c r="K42" s="774"/>
      <c r="L42" s="774"/>
      <c r="M42" s="774"/>
      <c r="N42" s="774"/>
      <c r="O42" s="774"/>
      <c r="P42" s="774"/>
      <c r="Q42" s="774"/>
    </row>
    <row r="43" spans="1:17">
      <c r="D43" s="771"/>
      <c r="E43" s="774"/>
      <c r="F43" s="774"/>
      <c r="G43" s="774"/>
      <c r="H43" s="774"/>
      <c r="I43" s="774"/>
      <c r="J43" s="774"/>
      <c r="K43" s="774"/>
      <c r="L43" s="774"/>
      <c r="M43" s="774"/>
      <c r="N43" s="774"/>
      <c r="O43" s="774"/>
      <c r="P43" s="774"/>
      <c r="Q43" s="774"/>
    </row>
    <row r="44" spans="1:17">
      <c r="D44" s="771"/>
      <c r="E44" s="774"/>
      <c r="F44" s="774"/>
      <c r="G44" s="774"/>
      <c r="H44" s="774"/>
      <c r="I44" s="774"/>
      <c r="J44" s="774"/>
      <c r="K44" s="774"/>
      <c r="L44" s="774"/>
      <c r="M44" s="774"/>
      <c r="N44" s="774"/>
      <c r="O44" s="774"/>
      <c r="P44" s="774"/>
      <c r="Q44" s="774"/>
    </row>
    <row r="45" spans="1:17">
      <c r="D45" s="771"/>
      <c r="E45" s="774"/>
      <c r="F45" s="774"/>
      <c r="G45" s="774"/>
      <c r="H45" s="774"/>
      <c r="I45" s="774"/>
      <c r="J45" s="774"/>
      <c r="K45" s="774"/>
      <c r="L45" s="774"/>
      <c r="M45" s="774"/>
      <c r="N45" s="774"/>
      <c r="O45" s="774"/>
      <c r="P45" s="774"/>
      <c r="Q45" s="774"/>
    </row>
    <row r="46" spans="1:17">
      <c r="D46" s="771"/>
      <c r="E46" s="774"/>
      <c r="F46" s="774"/>
      <c r="G46" s="774"/>
      <c r="H46" s="774"/>
      <c r="I46" s="774"/>
      <c r="J46" s="774"/>
      <c r="K46" s="774"/>
      <c r="L46" s="774"/>
      <c r="M46" s="774"/>
      <c r="N46" s="774"/>
      <c r="O46" s="774"/>
      <c r="P46" s="774"/>
      <c r="Q46" s="774"/>
    </row>
    <row r="47" spans="1:17">
      <c r="D47" s="771"/>
      <c r="E47" s="774"/>
      <c r="F47" s="774"/>
      <c r="G47" s="774"/>
      <c r="H47" s="774"/>
      <c r="I47" s="774"/>
      <c r="J47" s="774"/>
      <c r="K47" s="774"/>
      <c r="L47" s="774"/>
      <c r="M47" s="774"/>
      <c r="N47" s="774"/>
      <c r="O47" s="774"/>
      <c r="P47" s="774"/>
      <c r="Q47" s="774"/>
    </row>
    <row r="48" spans="1:17">
      <c r="D48" s="774"/>
      <c r="E48" s="774"/>
      <c r="F48" s="774"/>
      <c r="G48" s="774"/>
      <c r="H48" s="774"/>
      <c r="I48" s="774"/>
      <c r="J48" s="774"/>
      <c r="K48" s="774"/>
      <c r="L48" s="774"/>
      <c r="M48" s="774"/>
      <c r="N48" s="774"/>
      <c r="O48" s="774"/>
      <c r="P48" s="774"/>
      <c r="Q48" s="774"/>
    </row>
    <row r="49" spans="4:17">
      <c r="D49" s="774"/>
      <c r="E49" s="774"/>
      <c r="F49" s="774"/>
      <c r="G49" s="774"/>
      <c r="H49" s="774"/>
      <c r="I49" s="774"/>
      <c r="J49" s="774"/>
      <c r="K49" s="774"/>
      <c r="L49" s="774"/>
      <c r="M49" s="774"/>
      <c r="N49" s="774"/>
      <c r="O49" s="774"/>
      <c r="P49" s="774"/>
      <c r="Q49" s="774"/>
    </row>
    <row r="50" spans="4:17">
      <c r="D50" s="774"/>
      <c r="E50" s="774"/>
      <c r="F50" s="774"/>
      <c r="G50" s="774"/>
      <c r="H50" s="774"/>
      <c r="I50" s="774"/>
      <c r="J50" s="774"/>
      <c r="K50" s="774"/>
      <c r="L50" s="774"/>
      <c r="M50" s="774"/>
      <c r="N50" s="774"/>
      <c r="O50" s="774"/>
      <c r="P50" s="774"/>
      <c r="Q50" s="774"/>
    </row>
    <row r="51" spans="4:17">
      <c r="D51" s="774"/>
      <c r="E51" s="774"/>
      <c r="F51" s="774"/>
      <c r="G51" s="774"/>
      <c r="H51" s="774"/>
      <c r="I51" s="774"/>
      <c r="J51" s="774"/>
      <c r="K51" s="774"/>
      <c r="L51" s="774"/>
      <c r="M51" s="774"/>
      <c r="N51" s="774"/>
      <c r="O51" s="774"/>
      <c r="P51" s="774"/>
      <c r="Q51" s="774"/>
    </row>
    <row r="52" spans="4:17">
      <c r="D52" s="774"/>
      <c r="E52" s="774"/>
      <c r="F52" s="774"/>
      <c r="G52" s="774"/>
      <c r="H52" s="774"/>
      <c r="I52" s="774"/>
      <c r="J52" s="774"/>
      <c r="K52" s="774"/>
      <c r="L52" s="774"/>
      <c r="M52" s="774"/>
      <c r="N52" s="774"/>
      <c r="O52" s="774"/>
      <c r="P52" s="774"/>
      <c r="Q52" s="774"/>
    </row>
    <row r="53" spans="4:17">
      <c r="D53" s="774"/>
      <c r="E53" s="774"/>
      <c r="F53" s="774"/>
      <c r="G53" s="774"/>
      <c r="H53" s="774"/>
      <c r="I53" s="774"/>
      <c r="J53" s="774"/>
      <c r="K53" s="774"/>
      <c r="L53" s="774"/>
      <c r="M53" s="774"/>
      <c r="N53" s="774"/>
      <c r="O53" s="774"/>
      <c r="P53" s="774"/>
      <c r="Q53" s="774"/>
    </row>
    <row r="54" spans="4:17">
      <c r="D54" s="774"/>
      <c r="E54" s="774"/>
      <c r="F54" s="774"/>
      <c r="G54" s="774"/>
      <c r="H54" s="774"/>
      <c r="I54" s="774"/>
      <c r="J54" s="774"/>
      <c r="K54" s="774"/>
      <c r="L54" s="774"/>
      <c r="M54" s="774"/>
      <c r="N54" s="774"/>
      <c r="O54" s="774"/>
      <c r="P54" s="774"/>
      <c r="Q54" s="774"/>
    </row>
    <row r="55" spans="4:17">
      <c r="D55" s="774"/>
      <c r="E55" s="774"/>
      <c r="F55" s="774"/>
      <c r="G55" s="774"/>
      <c r="H55" s="774"/>
      <c r="I55" s="774"/>
      <c r="J55" s="774"/>
      <c r="K55" s="774"/>
      <c r="L55" s="774"/>
      <c r="M55" s="774"/>
      <c r="N55" s="774"/>
      <c r="O55" s="774"/>
      <c r="P55" s="774"/>
      <c r="Q55" s="774"/>
    </row>
    <row r="56" spans="4:17">
      <c r="D56" s="774"/>
      <c r="E56" s="774"/>
      <c r="F56" s="774"/>
      <c r="G56" s="774"/>
      <c r="H56" s="774"/>
      <c r="I56" s="774"/>
      <c r="J56" s="774"/>
      <c r="K56" s="774"/>
      <c r="L56" s="774"/>
      <c r="M56" s="774"/>
      <c r="N56" s="774"/>
      <c r="O56" s="774"/>
      <c r="P56" s="774"/>
      <c r="Q56" s="774"/>
    </row>
    <row r="57" spans="4:17">
      <c r="D57" s="774"/>
      <c r="E57" s="774"/>
      <c r="F57" s="774"/>
      <c r="G57" s="774"/>
      <c r="H57" s="774"/>
      <c r="I57" s="774"/>
      <c r="J57" s="774"/>
      <c r="K57" s="774"/>
      <c r="L57" s="774"/>
      <c r="M57" s="774"/>
      <c r="N57" s="774"/>
      <c r="O57" s="774"/>
      <c r="P57" s="774"/>
      <c r="Q57" s="774"/>
    </row>
    <row r="58" spans="4:17">
      <c r="D58" s="774"/>
      <c r="E58" s="774"/>
      <c r="F58" s="774"/>
      <c r="G58" s="774"/>
      <c r="H58" s="774"/>
      <c r="I58" s="774"/>
      <c r="J58" s="774"/>
      <c r="K58" s="774"/>
      <c r="L58" s="774"/>
      <c r="M58" s="774"/>
      <c r="N58" s="774"/>
      <c r="O58" s="774"/>
      <c r="P58" s="774"/>
      <c r="Q58" s="774"/>
    </row>
    <row r="59" spans="4:17">
      <c r="D59" s="774"/>
      <c r="E59" s="774"/>
      <c r="F59" s="774"/>
      <c r="G59" s="774"/>
      <c r="H59" s="774"/>
      <c r="I59" s="774"/>
      <c r="J59" s="774"/>
      <c r="K59" s="774"/>
      <c r="L59" s="774"/>
      <c r="M59" s="774"/>
      <c r="N59" s="774"/>
      <c r="O59" s="774"/>
      <c r="P59" s="774"/>
      <c r="Q59" s="774"/>
    </row>
    <row r="60" spans="4:17">
      <c r="D60" s="774"/>
      <c r="E60" s="774"/>
      <c r="F60" s="774"/>
      <c r="G60" s="774"/>
      <c r="H60" s="774"/>
      <c r="I60" s="774"/>
      <c r="J60" s="774"/>
      <c r="K60" s="774"/>
      <c r="L60" s="774"/>
      <c r="M60" s="774"/>
      <c r="N60" s="774"/>
      <c r="O60" s="774"/>
      <c r="P60" s="774"/>
      <c r="Q60" s="774"/>
    </row>
    <row r="61" spans="4:17">
      <c r="D61" s="774"/>
      <c r="E61" s="774"/>
      <c r="F61" s="774"/>
      <c r="G61" s="774"/>
      <c r="H61" s="774"/>
      <c r="I61" s="774"/>
      <c r="J61" s="774"/>
      <c r="K61" s="774"/>
      <c r="L61" s="774"/>
      <c r="M61" s="774"/>
      <c r="N61" s="774"/>
      <c r="O61" s="774"/>
      <c r="P61" s="774"/>
      <c r="Q61" s="774"/>
    </row>
  </sheetData>
  <conditionalFormatting sqref="B7:B15">
    <cfRule type="cellIs" dxfId="288" priority="11" operator="equal">
      <formula>0</formula>
    </cfRule>
    <cfRule type="cellIs" dxfId="287" priority="12" operator="lessThan">
      <formula>0</formula>
    </cfRule>
    <cfRule type="cellIs" dxfId="286" priority="13" operator="greaterThan">
      <formula>0</formula>
    </cfRule>
  </conditionalFormatting>
  <conditionalFormatting sqref="E22">
    <cfRule type="cellIs" dxfId="285" priority="9" operator="lessThan">
      <formula>0</formula>
    </cfRule>
    <cfRule type="cellIs" dxfId="284" priority="10" operator="greaterThan">
      <formula>0</formula>
    </cfRule>
  </conditionalFormatting>
  <conditionalFormatting sqref="G22">
    <cfRule type="cellIs" dxfId="283" priority="7" operator="lessThan">
      <formula>0</formula>
    </cfRule>
    <cfRule type="cellIs" dxfId="282" priority="8" operator="greaterThan">
      <formula>0</formula>
    </cfRule>
  </conditionalFormatting>
  <conditionalFormatting sqref="I22">
    <cfRule type="cellIs" dxfId="281" priority="5" operator="lessThan">
      <formula>0</formula>
    </cfRule>
    <cfRule type="cellIs" dxfId="280" priority="6" operator="greaterThan">
      <formula>0</formula>
    </cfRule>
  </conditionalFormatting>
  <conditionalFormatting sqref="K22">
    <cfRule type="cellIs" dxfId="279" priority="3" operator="lessThan">
      <formula>0</formula>
    </cfRule>
    <cfRule type="cellIs" dxfId="278" priority="4" operator="greaterThan">
      <formula>0</formula>
    </cfRule>
  </conditionalFormatting>
  <conditionalFormatting sqref="M22">
    <cfRule type="cellIs" dxfId="277" priority="1" operator="lessThan">
      <formula>0</formula>
    </cfRule>
    <cfRule type="cellIs" dxfId="276" priority="2" operator="greaterThan">
      <formula>0</formula>
    </cfRule>
  </conditionalFormatting>
  <pageMargins left="0.7" right="0.7" top="0.75" bottom="0.75" header="0.3" footer="0.3"/>
  <pageSetup paperSize="9" orientation="portrait" r:id="rId1"/>
  <headerFooter>
    <oddFooter>&amp;C&amp;1#&amp;"Calibri"&amp;10 Secret</oddFooter>
  </headerFooter>
  <ignoredErrors>
    <ignoredError sqref="E22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1"/>
  <sheetViews>
    <sheetView showGridLines="0" zoomScaleNormal="100" workbookViewId="0">
      <selection activeCell="A40" sqref="A40"/>
    </sheetView>
  </sheetViews>
  <sheetFormatPr defaultColWidth="9.140625" defaultRowHeight="12.75"/>
  <cols>
    <col min="1" max="1" width="72.28515625" style="1256" bestFit="1" customWidth="1"/>
    <col min="2" max="2" width="10.85546875" style="1256" bestFit="1" customWidth="1"/>
    <col min="3" max="16384" width="9.140625" style="1256"/>
  </cols>
  <sheetData>
    <row r="1" spans="1:2" ht="12" customHeight="1">
      <c r="A1" s="1797" t="s">
        <v>555</v>
      </c>
      <c r="B1" s="1524" t="s">
        <v>554</v>
      </c>
    </row>
    <row r="2" spans="1:2" ht="12" customHeight="1">
      <c r="A2" s="1797" t="s">
        <v>24</v>
      </c>
      <c r="B2" s="1524" t="s">
        <v>553</v>
      </c>
    </row>
    <row r="3" spans="1:2" ht="12" customHeight="1">
      <c r="A3" s="1797" t="s">
        <v>24</v>
      </c>
      <c r="B3" s="1524" t="s">
        <v>533</v>
      </c>
    </row>
    <row r="4" spans="1:2" ht="12" customHeight="1">
      <c r="A4" s="1798" t="s">
        <v>24</v>
      </c>
      <c r="B4" s="1523" t="s">
        <v>25</v>
      </c>
    </row>
    <row r="5" spans="1:2" ht="12" customHeight="1">
      <c r="A5" s="1516" t="s">
        <v>552</v>
      </c>
      <c r="B5" s="1505">
        <v>46296</v>
      </c>
    </row>
    <row r="6" spans="1:2" ht="12" customHeight="1">
      <c r="A6" s="1522"/>
      <c r="B6" s="1521"/>
    </row>
    <row r="7" spans="1:2" ht="12.75" customHeight="1">
      <c r="A7" s="1520" t="s">
        <v>551</v>
      </c>
      <c r="B7" s="1512">
        <v>1899</v>
      </c>
    </row>
    <row r="8" spans="1:2" ht="12.75" customHeight="1">
      <c r="A8" s="1520" t="s">
        <v>550</v>
      </c>
      <c r="B8" s="1512">
        <v>14</v>
      </c>
    </row>
    <row r="9" spans="1:2" ht="12.75" customHeight="1">
      <c r="A9" s="1513" t="s">
        <v>549</v>
      </c>
      <c r="B9" s="1512">
        <v>-129</v>
      </c>
    </row>
    <row r="10" spans="1:2" ht="12.75" customHeight="1">
      <c r="A10" s="1513" t="s">
        <v>548</v>
      </c>
      <c r="B10" s="1512">
        <v>-700</v>
      </c>
    </row>
    <row r="11" spans="1:2" ht="12.75" customHeight="1">
      <c r="A11" s="1511" t="s">
        <v>547</v>
      </c>
      <c r="B11" s="1510">
        <v>-207</v>
      </c>
    </row>
    <row r="12" spans="1:2" ht="12.75" customHeight="1">
      <c r="A12" s="1518" t="s">
        <v>546</v>
      </c>
      <c r="B12" s="1505">
        <v>877</v>
      </c>
    </row>
    <row r="13" spans="1:2" ht="12" customHeight="1">
      <c r="A13" s="1517"/>
      <c r="B13" s="1519"/>
    </row>
    <row r="14" spans="1:2" ht="12.75" customHeight="1">
      <c r="A14" s="1513" t="s">
        <v>545</v>
      </c>
      <c r="B14" s="1512">
        <v>-167</v>
      </c>
    </row>
    <row r="15" spans="1:2" ht="12.75" customHeight="1">
      <c r="A15" s="1513" t="s">
        <v>544</v>
      </c>
      <c r="B15" s="1512">
        <v>-320</v>
      </c>
    </row>
    <row r="16" spans="1:2" ht="12.75" customHeight="1">
      <c r="A16" s="1513" t="s">
        <v>543</v>
      </c>
      <c r="B16" s="1512">
        <v>-478</v>
      </c>
    </row>
    <row r="17" spans="1:2" ht="12.75" customHeight="1">
      <c r="A17" s="1511" t="s">
        <v>542</v>
      </c>
      <c r="B17" s="1510">
        <v>-6</v>
      </c>
    </row>
    <row r="18" spans="1:2" ht="12.75" customHeight="1">
      <c r="A18" s="1518" t="s">
        <v>541</v>
      </c>
      <c r="B18" s="1505">
        <v>-971</v>
      </c>
    </row>
    <row r="19" spans="1:2" ht="12" customHeight="1">
      <c r="A19" s="1517"/>
      <c r="B19" s="1514"/>
    </row>
    <row r="20" spans="1:2" ht="12.75" customHeight="1">
      <c r="A20" s="1513" t="s">
        <v>540</v>
      </c>
      <c r="B20" s="1512">
        <v>-186</v>
      </c>
    </row>
    <row r="21" spans="1:2" ht="12.75" customHeight="1">
      <c r="A21" s="1511" t="s">
        <v>539</v>
      </c>
      <c r="B21" s="1510">
        <v>134</v>
      </c>
    </row>
    <row r="22" spans="1:2" ht="12.75" customHeight="1">
      <c r="A22" s="1516" t="s">
        <v>538</v>
      </c>
      <c r="B22" s="1505">
        <v>-52</v>
      </c>
    </row>
    <row r="23" spans="1:2" ht="12" customHeight="1">
      <c r="A23" s="1515"/>
      <c r="B23" s="1514"/>
    </row>
    <row r="24" spans="1:2" ht="12" customHeight="1">
      <c r="A24" s="1513" t="s">
        <v>520</v>
      </c>
      <c r="B24" s="1512">
        <v>-350</v>
      </c>
    </row>
    <row r="25" spans="1:2" ht="12.75" customHeight="1">
      <c r="A25" s="1513" t="s">
        <v>519</v>
      </c>
      <c r="B25" s="1512">
        <v>410</v>
      </c>
    </row>
    <row r="26" spans="1:2" ht="12.75" customHeight="1">
      <c r="A26" s="1513" t="s">
        <v>537</v>
      </c>
      <c r="B26" s="1512">
        <v>-34</v>
      </c>
    </row>
    <row r="27" spans="1:2" ht="12.75" customHeight="1">
      <c r="A27" s="1513" t="s">
        <v>513</v>
      </c>
      <c r="B27" s="1512">
        <v>-271</v>
      </c>
    </row>
    <row r="28" spans="1:2" ht="12.75" customHeight="1">
      <c r="A28" s="1511" t="s">
        <v>512</v>
      </c>
      <c r="B28" s="1510">
        <v>-1</v>
      </c>
    </row>
    <row r="29" spans="1:2" ht="12.75" customHeight="1">
      <c r="A29" s="1509" t="s">
        <v>536</v>
      </c>
      <c r="B29" s="1505">
        <v>-246</v>
      </c>
    </row>
    <row r="30" spans="1:2" ht="13.5" customHeight="1">
      <c r="A30" s="1508"/>
      <c r="B30" s="1507"/>
    </row>
    <row r="31" spans="1:2" ht="12.75" customHeight="1">
      <c r="A31" s="1506" t="s">
        <v>535</v>
      </c>
      <c r="B31" s="1505">
        <v>45904</v>
      </c>
    </row>
  </sheetData>
  <mergeCells count="1">
    <mergeCell ref="A1:A4"/>
  </mergeCells>
  <pageMargins left="0.74803149606299202" right="0.74803149606299202" top="0.98425196850393704" bottom="0.98425196850393704" header="0.511811023622047" footer="0.511811023622047"/>
  <pageSetup paperSize="9" orientation="portrait" r:id="rId1"/>
  <headerFooter>
    <oddFooter>&amp;C&amp;1#&amp;"Calibri"&amp;10 Restricted - Internal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showGridLines="0" zoomScaleNormal="100" workbookViewId="0">
      <selection activeCell="M5" sqref="M5"/>
    </sheetView>
  </sheetViews>
  <sheetFormatPr defaultColWidth="9.140625" defaultRowHeight="12.75"/>
  <cols>
    <col min="1" max="1" width="25.140625" style="1256" bestFit="1" customWidth="1"/>
    <col min="2" max="3" width="9.140625" style="1256"/>
    <col min="4" max="4" width="2" style="1256" customWidth="1"/>
    <col min="5" max="8" width="9.140625" style="1256"/>
    <col min="9" max="9" width="2.85546875" style="1256" customWidth="1"/>
    <col min="10" max="11" width="9.140625" style="1256"/>
    <col min="12" max="12" width="2.140625" style="1256" customWidth="1"/>
    <col min="13" max="13" width="12.28515625" style="1256" bestFit="1" customWidth="1"/>
    <col min="14" max="16384" width="9.140625" style="1256"/>
  </cols>
  <sheetData>
    <row r="1" spans="1:14" ht="15.75" customHeight="1">
      <c r="A1" s="1799" t="s">
        <v>572</v>
      </c>
      <c r="B1" s="1799" t="s">
        <v>24</v>
      </c>
      <c r="C1" s="1799" t="s">
        <v>24</v>
      </c>
      <c r="D1" s="1799" t="s">
        <v>24</v>
      </c>
      <c r="E1" s="1799" t="s">
        <v>24</v>
      </c>
      <c r="F1" s="1799" t="s">
        <v>24</v>
      </c>
      <c r="G1" s="1799" t="s">
        <v>24</v>
      </c>
      <c r="H1" s="1799" t="s">
        <v>24</v>
      </c>
      <c r="I1" s="1799" t="s">
        <v>24</v>
      </c>
      <c r="J1" s="1799" t="s">
        <v>24</v>
      </c>
      <c r="K1" s="1799" t="s">
        <v>24</v>
      </c>
      <c r="L1" s="1799" t="s">
        <v>24</v>
      </c>
      <c r="M1" s="1799" t="s">
        <v>24</v>
      </c>
      <c r="N1" s="1799" t="s">
        <v>24</v>
      </c>
    </row>
    <row r="2" spans="1:14" ht="21.95" customHeight="1">
      <c r="A2" s="1556"/>
      <c r="B2" s="1800" t="s">
        <v>571</v>
      </c>
      <c r="C2" s="1800" t="s">
        <v>24</v>
      </c>
      <c r="D2" s="1560"/>
      <c r="E2" s="1800" t="s">
        <v>570</v>
      </c>
      <c r="F2" s="1800" t="s">
        <v>24</v>
      </c>
      <c r="G2" s="1800" t="s">
        <v>24</v>
      </c>
      <c r="H2" s="1800" t="s">
        <v>24</v>
      </c>
      <c r="I2" s="1559"/>
      <c r="J2" s="1800" t="s">
        <v>569</v>
      </c>
      <c r="K2" s="1800" t="s">
        <v>24</v>
      </c>
      <c r="L2" s="1558"/>
      <c r="M2" s="1557" t="s">
        <v>568</v>
      </c>
      <c r="N2" s="1557" t="s">
        <v>567</v>
      </c>
    </row>
    <row r="3" spans="1:14" ht="25.5" customHeight="1">
      <c r="A3" s="1556"/>
      <c r="B3" s="1553" t="s">
        <v>563</v>
      </c>
      <c r="C3" s="1553" t="s">
        <v>566</v>
      </c>
      <c r="D3" s="1554"/>
      <c r="E3" s="1553" t="s">
        <v>563</v>
      </c>
      <c r="F3" s="1553" t="s">
        <v>566</v>
      </c>
      <c r="G3" s="1553" t="s">
        <v>565</v>
      </c>
      <c r="H3" s="1553" t="s">
        <v>564</v>
      </c>
      <c r="I3" s="1555"/>
      <c r="J3" s="1553" t="s">
        <v>563</v>
      </c>
      <c r="K3" s="1553" t="s">
        <v>562</v>
      </c>
      <c r="L3" s="1554"/>
      <c r="M3" s="1553"/>
      <c r="N3" s="1553"/>
    </row>
    <row r="4" spans="1:14" ht="12" customHeight="1">
      <c r="A4" s="1541" t="s">
        <v>460</v>
      </c>
      <c r="B4" s="1551" t="s">
        <v>25</v>
      </c>
      <c r="C4" s="1551" t="s">
        <v>25</v>
      </c>
      <c r="D4" s="1552"/>
      <c r="E4" s="1551" t="s">
        <v>25</v>
      </c>
      <c r="F4" s="1551" t="s">
        <v>25</v>
      </c>
      <c r="G4" s="1551" t="s">
        <v>25</v>
      </c>
      <c r="H4" s="1551" t="s">
        <v>25</v>
      </c>
      <c r="I4" s="1552"/>
      <c r="J4" s="1551" t="s">
        <v>25</v>
      </c>
      <c r="K4" s="1551" t="s">
        <v>25</v>
      </c>
      <c r="L4" s="1552"/>
      <c r="M4" s="1551" t="s">
        <v>25</v>
      </c>
      <c r="N4" s="1551" t="s">
        <v>25</v>
      </c>
    </row>
    <row r="5" spans="1:14" ht="12.75" customHeight="1">
      <c r="A5" s="1528" t="s">
        <v>561</v>
      </c>
      <c r="B5" s="1543">
        <v>7066</v>
      </c>
      <c r="C5" s="1543">
        <v>53512</v>
      </c>
      <c r="D5" s="1526"/>
      <c r="E5" s="1543">
        <v>431</v>
      </c>
      <c r="F5" s="1550" t="s">
        <v>556</v>
      </c>
      <c r="G5" s="1550" t="s">
        <v>556</v>
      </c>
      <c r="H5" s="1543">
        <v>217</v>
      </c>
      <c r="I5" s="1526"/>
      <c r="J5" s="1543">
        <v>64</v>
      </c>
      <c r="K5" s="1550" t="s">
        <v>556</v>
      </c>
      <c r="L5" s="1527"/>
      <c r="M5" s="1543">
        <v>11381</v>
      </c>
      <c r="N5" s="1543">
        <v>72671</v>
      </c>
    </row>
    <row r="6" spans="1:14" ht="12.75" customHeight="1">
      <c r="A6" s="1536" t="s">
        <v>560</v>
      </c>
      <c r="B6" s="1549">
        <v>25832</v>
      </c>
      <c r="C6" s="1549">
        <v>75854</v>
      </c>
      <c r="D6" s="1532"/>
      <c r="E6" s="1549">
        <v>13781</v>
      </c>
      <c r="F6" s="1549">
        <v>19218</v>
      </c>
      <c r="G6" s="1549">
        <v>102</v>
      </c>
      <c r="H6" s="1549">
        <v>2452</v>
      </c>
      <c r="I6" s="1532"/>
      <c r="J6" s="1549">
        <v>16479</v>
      </c>
      <c r="K6" s="1549">
        <v>24083</v>
      </c>
      <c r="L6" s="1534"/>
      <c r="M6" s="1549">
        <v>23452</v>
      </c>
      <c r="N6" s="1549">
        <v>201253</v>
      </c>
    </row>
    <row r="7" spans="1:14" ht="12.75" customHeight="1">
      <c r="A7" s="1535" t="s">
        <v>559</v>
      </c>
      <c r="B7" s="1547">
        <v>18621</v>
      </c>
      <c r="C7" s="1547">
        <v>2875</v>
      </c>
      <c r="D7" s="1532"/>
      <c r="E7" s="1547">
        <v>178</v>
      </c>
      <c r="F7" s="1547">
        <v>41</v>
      </c>
      <c r="G7" s="1548" t="s">
        <v>458</v>
      </c>
      <c r="H7" s="1547">
        <v>28</v>
      </c>
      <c r="I7" s="1532"/>
      <c r="J7" s="1548" t="s">
        <v>458</v>
      </c>
      <c r="K7" s="1547">
        <v>59</v>
      </c>
      <c r="L7" s="1534"/>
      <c r="M7" s="1547">
        <v>6949</v>
      </c>
      <c r="N7" s="1547">
        <v>28751</v>
      </c>
    </row>
    <row r="8" spans="1:14" ht="12.75" customHeight="1">
      <c r="A8" s="1528" t="s">
        <v>558</v>
      </c>
      <c r="B8" s="1543">
        <v>44453</v>
      </c>
      <c r="C8" s="1543">
        <v>78729</v>
      </c>
      <c r="D8" s="1526"/>
      <c r="E8" s="1543">
        <v>13959</v>
      </c>
      <c r="F8" s="1543">
        <v>19259</v>
      </c>
      <c r="G8" s="1543">
        <v>102</v>
      </c>
      <c r="H8" s="1543">
        <v>2480</v>
      </c>
      <c r="I8" s="1526"/>
      <c r="J8" s="1543">
        <v>16479</v>
      </c>
      <c r="K8" s="1543">
        <v>24142</v>
      </c>
      <c r="L8" s="1527"/>
      <c r="M8" s="1543">
        <v>30401</v>
      </c>
      <c r="N8" s="1543">
        <v>230004</v>
      </c>
    </row>
    <row r="9" spans="1:14" ht="12.75" customHeight="1">
      <c r="A9" s="1530" t="s">
        <v>557</v>
      </c>
      <c r="B9" s="1544">
        <v>4424</v>
      </c>
      <c r="C9" s="1544">
        <v>7065</v>
      </c>
      <c r="D9" s="1526"/>
      <c r="E9" s="1545" t="s">
        <v>556</v>
      </c>
      <c r="F9" s="1545" t="s">
        <v>556</v>
      </c>
      <c r="G9" s="1545" t="s">
        <v>556</v>
      </c>
      <c r="H9" s="1545" t="s">
        <v>556</v>
      </c>
      <c r="I9" s="1546"/>
      <c r="J9" s="1545" t="s">
        <v>556</v>
      </c>
      <c r="K9" s="1545" t="s">
        <v>556</v>
      </c>
      <c r="L9" s="1527"/>
      <c r="M9" s="1544">
        <v>-808</v>
      </c>
      <c r="N9" s="1544">
        <v>10681</v>
      </c>
    </row>
    <row r="10" spans="1:14" ht="12.75" customHeight="1">
      <c r="A10" s="1528" t="s">
        <v>339</v>
      </c>
      <c r="B10" s="1543">
        <v>55943</v>
      </c>
      <c r="C10" s="1543">
        <v>139306</v>
      </c>
      <c r="D10" s="1532"/>
      <c r="E10" s="1543">
        <v>14390</v>
      </c>
      <c r="F10" s="1543">
        <v>19259</v>
      </c>
      <c r="G10" s="1543">
        <v>102</v>
      </c>
      <c r="H10" s="1543">
        <v>2697</v>
      </c>
      <c r="I10" s="1532"/>
      <c r="J10" s="1543">
        <v>16543</v>
      </c>
      <c r="K10" s="1543">
        <v>24142</v>
      </c>
      <c r="L10" s="1534"/>
      <c r="M10" s="1543">
        <v>40974</v>
      </c>
      <c r="N10" s="1543">
        <v>313356</v>
      </c>
    </row>
    <row r="11" spans="1:14" ht="12" customHeight="1">
      <c r="A11" s="1542"/>
      <c r="B11" s="1526"/>
      <c r="C11" s="1526"/>
      <c r="D11" s="1526"/>
      <c r="E11" s="1526"/>
      <c r="F11" s="1526"/>
      <c r="G11" s="1526"/>
      <c r="H11" s="1526"/>
      <c r="I11" s="1526"/>
      <c r="J11" s="1526"/>
      <c r="K11" s="1526"/>
      <c r="L11" s="1526"/>
      <c r="M11" s="1526"/>
      <c r="N11" s="1526"/>
    </row>
    <row r="12" spans="1:14" ht="12" customHeight="1">
      <c r="A12" s="1542"/>
      <c r="B12" s="1526"/>
      <c r="C12" s="1526"/>
      <c r="D12" s="1526"/>
      <c r="E12" s="1526"/>
      <c r="F12" s="1526"/>
      <c r="G12" s="1526"/>
      <c r="H12" s="1526"/>
      <c r="I12" s="1526"/>
      <c r="J12" s="1526"/>
      <c r="K12" s="1526"/>
      <c r="L12" s="1526"/>
      <c r="M12" s="1526"/>
      <c r="N12" s="1526"/>
    </row>
    <row r="13" spans="1:14" ht="12" customHeight="1">
      <c r="A13" s="1541" t="s">
        <v>467</v>
      </c>
      <c r="B13" s="1540"/>
      <c r="C13" s="1539"/>
      <c r="D13" s="1532"/>
      <c r="E13" s="1539"/>
      <c r="F13" s="1539"/>
      <c r="G13" s="1539"/>
      <c r="H13" s="1539"/>
      <c r="I13" s="1538"/>
      <c r="J13" s="1537"/>
      <c r="K13" s="1537"/>
      <c r="L13" s="1532"/>
      <c r="M13" s="1537"/>
      <c r="N13" s="1537"/>
    </row>
    <row r="14" spans="1:14" ht="12.75" customHeight="1">
      <c r="A14" s="1528" t="s">
        <v>561</v>
      </c>
      <c r="B14" s="1525">
        <v>7360</v>
      </c>
      <c r="C14" s="1525">
        <v>54340</v>
      </c>
      <c r="D14" s="1526"/>
      <c r="E14" s="1525">
        <v>394</v>
      </c>
      <c r="F14" s="1525" t="s">
        <v>556</v>
      </c>
      <c r="G14" s="1525" t="s">
        <v>556</v>
      </c>
      <c r="H14" s="1525">
        <v>136</v>
      </c>
      <c r="I14" s="1527"/>
      <c r="J14" s="1525">
        <v>72</v>
      </c>
      <c r="K14" s="1525" t="s">
        <v>556</v>
      </c>
      <c r="L14" s="1526"/>
      <c r="M14" s="1525">
        <v>11359</v>
      </c>
      <c r="N14" s="1525">
        <v>73661</v>
      </c>
    </row>
    <row r="15" spans="1:14" ht="12.75" customHeight="1">
      <c r="A15" s="1536" t="s">
        <v>560</v>
      </c>
      <c r="B15" s="1532">
        <v>24660</v>
      </c>
      <c r="C15" s="1532">
        <v>73792</v>
      </c>
      <c r="D15" s="1532"/>
      <c r="E15" s="1532">
        <v>12047</v>
      </c>
      <c r="F15" s="1532">
        <v>20280</v>
      </c>
      <c r="G15" s="1532">
        <v>246</v>
      </c>
      <c r="H15" s="1532">
        <v>2351</v>
      </c>
      <c r="I15" s="1534"/>
      <c r="J15" s="1532">
        <v>13123</v>
      </c>
      <c r="K15" s="1532">
        <v>22363</v>
      </c>
      <c r="L15" s="1532"/>
      <c r="M15" s="1532">
        <v>23343</v>
      </c>
      <c r="N15" s="1532">
        <v>192205</v>
      </c>
    </row>
    <row r="16" spans="1:14" ht="12.75" customHeight="1">
      <c r="A16" s="1535" t="s">
        <v>559</v>
      </c>
      <c r="B16" s="1531">
        <v>19754</v>
      </c>
      <c r="C16" s="1531">
        <v>3041</v>
      </c>
      <c r="D16" s="1532"/>
      <c r="E16" s="1531">
        <v>177</v>
      </c>
      <c r="F16" s="1531">
        <v>45</v>
      </c>
      <c r="G16" s="1533" t="s">
        <v>458</v>
      </c>
      <c r="H16" s="1531">
        <v>31</v>
      </c>
      <c r="I16" s="1534"/>
      <c r="J16" s="1533" t="s">
        <v>458</v>
      </c>
      <c r="K16" s="1531">
        <v>71</v>
      </c>
      <c r="L16" s="1532"/>
      <c r="M16" s="1531">
        <v>6996</v>
      </c>
      <c r="N16" s="1531">
        <v>30115</v>
      </c>
    </row>
    <row r="17" spans="1:14" ht="12.75" customHeight="1">
      <c r="A17" s="1528" t="s">
        <v>558</v>
      </c>
      <c r="B17" s="1525">
        <v>44414</v>
      </c>
      <c r="C17" s="1525">
        <v>76833</v>
      </c>
      <c r="D17" s="1526"/>
      <c r="E17" s="1525">
        <v>12224</v>
      </c>
      <c r="F17" s="1525">
        <v>20325</v>
      </c>
      <c r="G17" s="1525">
        <v>246</v>
      </c>
      <c r="H17" s="1525">
        <v>2382</v>
      </c>
      <c r="I17" s="1527"/>
      <c r="J17" s="1525">
        <v>13123</v>
      </c>
      <c r="K17" s="1525">
        <v>22434</v>
      </c>
      <c r="L17" s="1526"/>
      <c r="M17" s="1525">
        <v>30339</v>
      </c>
      <c r="N17" s="1525">
        <v>222320</v>
      </c>
    </row>
    <row r="18" spans="1:14" ht="12.75" customHeight="1">
      <c r="A18" s="1530" t="s">
        <v>557</v>
      </c>
      <c r="B18" s="1529">
        <v>4153</v>
      </c>
      <c r="C18" s="1529">
        <v>6869</v>
      </c>
      <c r="D18" s="1526"/>
      <c r="E18" s="1529" t="s">
        <v>556</v>
      </c>
      <c r="F18" s="1529" t="s">
        <v>556</v>
      </c>
      <c r="G18" s="1529" t="s">
        <v>556</v>
      </c>
      <c r="H18" s="1529" t="s">
        <v>556</v>
      </c>
      <c r="I18" s="1527"/>
      <c r="J18" s="1529" t="s">
        <v>556</v>
      </c>
      <c r="K18" s="1529" t="s">
        <v>556</v>
      </c>
      <c r="L18" s="1526"/>
      <c r="M18" s="1529">
        <v>-800</v>
      </c>
      <c r="N18" s="1529">
        <v>10222</v>
      </c>
    </row>
    <row r="19" spans="1:14" ht="12.75" customHeight="1">
      <c r="A19" s="1528" t="s">
        <v>339</v>
      </c>
      <c r="B19" s="1525">
        <v>55927</v>
      </c>
      <c r="C19" s="1525">
        <v>138042</v>
      </c>
      <c r="D19" s="1526"/>
      <c r="E19" s="1525">
        <v>12618</v>
      </c>
      <c r="F19" s="1525">
        <v>20325</v>
      </c>
      <c r="G19" s="1525">
        <v>246</v>
      </c>
      <c r="H19" s="1525">
        <v>2518</v>
      </c>
      <c r="I19" s="1527"/>
      <c r="J19" s="1525">
        <v>13195</v>
      </c>
      <c r="K19" s="1525">
        <v>22434</v>
      </c>
      <c r="L19" s="1526"/>
      <c r="M19" s="1525">
        <v>40898</v>
      </c>
      <c r="N19" s="1525">
        <v>306203</v>
      </c>
    </row>
  </sheetData>
  <mergeCells count="4">
    <mergeCell ref="A1:N1"/>
    <mergeCell ref="B2:C2"/>
    <mergeCell ref="E2:H2"/>
    <mergeCell ref="J2:K2"/>
  </mergeCells>
  <pageMargins left="0.70866141732283505" right="0.70866141732283505" top="0.74803149606299202" bottom="0.74803149606299202" header="0.31496062992126" footer="0.31496062992126"/>
  <pageSetup paperSize="9" orientation="landscape" r:id="rId1"/>
  <headerFooter>
    <oddFooter>&amp;C&amp;1#&amp;"Calibri"&amp;10 Restricted - Internal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zoomScaleNormal="100" workbookViewId="0">
      <selection activeCell="D20" sqref="D20"/>
    </sheetView>
  </sheetViews>
  <sheetFormatPr defaultColWidth="9.140625" defaultRowHeight="12.75"/>
  <cols>
    <col min="1" max="1" width="23.42578125" style="1256" bestFit="1" customWidth="1"/>
    <col min="2" max="6" width="13.140625" style="1256" customWidth="1"/>
    <col min="7" max="16384" width="9.140625" style="1256"/>
  </cols>
  <sheetData>
    <row r="1" spans="1:6" ht="24.75" customHeight="1">
      <c r="A1" s="1801" t="s">
        <v>582</v>
      </c>
      <c r="B1" s="1802" t="s">
        <v>24</v>
      </c>
      <c r="C1" s="1802" t="s">
        <v>24</v>
      </c>
      <c r="D1" s="1802" t="s">
        <v>24</v>
      </c>
      <c r="E1" s="1802" t="s">
        <v>24</v>
      </c>
      <c r="F1" s="1802" t="s">
        <v>24</v>
      </c>
    </row>
    <row r="2" spans="1:6" ht="24" customHeight="1">
      <c r="A2" s="1575"/>
      <c r="B2" s="1574" t="s">
        <v>581</v>
      </c>
      <c r="C2" s="1574" t="s">
        <v>570</v>
      </c>
      <c r="D2" s="1574" t="s">
        <v>569</v>
      </c>
      <c r="E2" s="1574" t="s">
        <v>568</v>
      </c>
      <c r="F2" s="1574" t="s">
        <v>567</v>
      </c>
    </row>
    <row r="3" spans="1:6" ht="12" customHeight="1">
      <c r="A3" s="1573"/>
      <c r="B3" s="1572" t="s">
        <v>25</v>
      </c>
      <c r="C3" s="1572" t="s">
        <v>25</v>
      </c>
      <c r="D3" s="1572" t="s">
        <v>25</v>
      </c>
      <c r="E3" s="1572" t="s">
        <v>25</v>
      </c>
      <c r="F3" s="1572" t="s">
        <v>25</v>
      </c>
    </row>
    <row r="4" spans="1:6" ht="12.75" customHeight="1">
      <c r="A4" s="1571" t="s">
        <v>580</v>
      </c>
      <c r="B4" s="1570">
        <v>193969</v>
      </c>
      <c r="C4" s="1570">
        <v>35707</v>
      </c>
      <c r="D4" s="1570">
        <v>35629</v>
      </c>
      <c r="E4" s="1570">
        <v>40898</v>
      </c>
      <c r="F4" s="1570">
        <v>306203</v>
      </c>
    </row>
    <row r="5" spans="1:6" ht="12.75" customHeight="1">
      <c r="A5" s="1569" t="s">
        <v>579</v>
      </c>
      <c r="B5" s="1567">
        <v>2971</v>
      </c>
      <c r="C5" s="1567">
        <v>691</v>
      </c>
      <c r="D5" s="1567">
        <v>5056</v>
      </c>
      <c r="E5" s="1567">
        <v>76</v>
      </c>
      <c r="F5" s="1567">
        <v>8794</v>
      </c>
    </row>
    <row r="6" spans="1:6" ht="12.75" customHeight="1">
      <c r="A6" s="1569" t="s">
        <v>578</v>
      </c>
      <c r="B6" s="1567">
        <v>-59</v>
      </c>
      <c r="C6" s="1568">
        <v>0</v>
      </c>
      <c r="D6" s="1568">
        <v>0</v>
      </c>
      <c r="E6" s="1568">
        <v>0</v>
      </c>
      <c r="F6" s="1567">
        <v>-59</v>
      </c>
    </row>
    <row r="7" spans="1:6" ht="12.75" customHeight="1">
      <c r="A7" s="1569" t="s">
        <v>577</v>
      </c>
      <c r="B7" s="1567">
        <v>628</v>
      </c>
      <c r="C7" s="1567">
        <v>213</v>
      </c>
      <c r="D7" s="1568">
        <v>0</v>
      </c>
      <c r="E7" s="1568">
        <v>0</v>
      </c>
      <c r="F7" s="1567">
        <v>841</v>
      </c>
    </row>
    <row r="8" spans="1:6" ht="12.75" customHeight="1">
      <c r="A8" s="1569" t="s">
        <v>576</v>
      </c>
      <c r="B8" s="1567">
        <v>-438</v>
      </c>
      <c r="C8" s="1567">
        <v>-163</v>
      </c>
      <c r="D8" s="1568">
        <v>0</v>
      </c>
      <c r="E8" s="1568">
        <v>0</v>
      </c>
      <c r="F8" s="1567">
        <v>-601</v>
      </c>
    </row>
    <row r="9" spans="1:6" ht="12.75" customHeight="1">
      <c r="A9" s="1569" t="s">
        <v>575</v>
      </c>
      <c r="B9" s="1567">
        <v>-115</v>
      </c>
      <c r="C9" s="1567">
        <v>0</v>
      </c>
      <c r="D9" s="1567">
        <v>0</v>
      </c>
      <c r="E9" s="1568">
        <v>0</v>
      </c>
      <c r="F9" s="1567">
        <v>-115</v>
      </c>
    </row>
    <row r="10" spans="1:6" ht="12.75" customHeight="1">
      <c r="A10" s="1762" t="s">
        <v>682</v>
      </c>
      <c r="B10" s="1565">
        <v>-1707</v>
      </c>
      <c r="C10" s="1566">
        <v>0</v>
      </c>
      <c r="D10" s="1566">
        <v>0</v>
      </c>
      <c r="E10" s="1566">
        <v>0</v>
      </c>
      <c r="F10" s="1565">
        <v>-1707</v>
      </c>
    </row>
    <row r="11" spans="1:6" ht="12.75" customHeight="1">
      <c r="A11" s="1564" t="s">
        <v>574</v>
      </c>
      <c r="B11" s="1563">
        <v>1280</v>
      </c>
      <c r="C11" s="1563">
        <v>741</v>
      </c>
      <c r="D11" s="1563">
        <v>5056</v>
      </c>
      <c r="E11" s="1563">
        <v>76</v>
      </c>
      <c r="F11" s="1563">
        <v>7153</v>
      </c>
    </row>
    <row r="12" spans="1:6" ht="12.75" customHeight="1">
      <c r="A12" s="1562" t="s">
        <v>573</v>
      </c>
      <c r="B12" s="1561">
        <v>195249</v>
      </c>
      <c r="C12" s="1561">
        <v>36448</v>
      </c>
      <c r="D12" s="1561">
        <v>40685</v>
      </c>
      <c r="E12" s="1561">
        <v>40974</v>
      </c>
      <c r="F12" s="1561">
        <v>313356</v>
      </c>
    </row>
  </sheetData>
  <mergeCells count="1">
    <mergeCell ref="A1:F1"/>
  </mergeCells>
  <pageMargins left="0.75" right="0.75" top="1" bottom="1" header="0.5" footer="0.5"/>
  <pageSetup paperSize="9" scale="97" orientation="portrait" r:id="rId1"/>
  <headerFooter>
    <oddFooter>&amp;C&amp;1#&amp;"Calibri"&amp;10 Restricted - Internal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showGridLines="0" zoomScaleNormal="100" workbookViewId="0">
      <selection activeCell="A6" sqref="A6"/>
    </sheetView>
  </sheetViews>
  <sheetFormatPr defaultColWidth="9.140625" defaultRowHeight="12.75"/>
  <cols>
    <col min="1" max="1" width="52.42578125" style="1256" customWidth="1"/>
    <col min="2" max="3" width="12.5703125" style="1256" customWidth="1"/>
    <col min="4" max="16384" width="9.140625" style="1256"/>
  </cols>
  <sheetData>
    <row r="1" spans="1:3" ht="25.5">
      <c r="A1" s="1803" t="s">
        <v>679</v>
      </c>
      <c r="B1" s="1615" t="s">
        <v>608</v>
      </c>
      <c r="C1" s="1615" t="s">
        <v>607</v>
      </c>
    </row>
    <row r="2" spans="1:3" ht="13.5">
      <c r="A2" s="1804" t="s">
        <v>24</v>
      </c>
      <c r="B2" s="1614" t="s">
        <v>25</v>
      </c>
      <c r="C2" s="1614" t="s">
        <v>25</v>
      </c>
    </row>
    <row r="3" spans="1:3" ht="12.6" customHeight="1">
      <c r="A3" s="1578" t="s">
        <v>606</v>
      </c>
      <c r="B3" s="1613">
        <v>4.9000000000000002E-2</v>
      </c>
      <c r="C3" s="1612">
        <v>0.05</v>
      </c>
    </row>
    <row r="4" spans="1:3" ht="12.6" customHeight="1">
      <c r="A4" s="1760" t="s">
        <v>680</v>
      </c>
      <c r="B4" s="1600">
        <v>57040</v>
      </c>
      <c r="C4" s="1597">
        <v>57069</v>
      </c>
    </row>
    <row r="5" spans="1:3" ht="12.6" customHeight="1">
      <c r="A5" s="1599" t="s">
        <v>284</v>
      </c>
      <c r="B5" s="1600">
        <v>1174887</v>
      </c>
      <c r="C5" s="1597">
        <v>1146919</v>
      </c>
    </row>
    <row r="6" spans="1:3" ht="12.6" customHeight="1">
      <c r="A6" s="1585"/>
      <c r="B6" s="1611"/>
      <c r="C6" s="1611"/>
    </row>
    <row r="7" spans="1:3" ht="12.6" customHeight="1">
      <c r="A7" s="1583" t="s">
        <v>605</v>
      </c>
      <c r="B7" s="1610">
        <v>0.05</v>
      </c>
      <c r="C7" s="1609">
        <v>5.2999999999999999E-2</v>
      </c>
    </row>
    <row r="8" spans="1:3" ht="12.6" customHeight="1">
      <c r="A8" s="1585"/>
      <c r="B8" s="1608"/>
      <c r="C8" s="1608"/>
    </row>
    <row r="9" spans="1:3" ht="12.6" customHeight="1">
      <c r="A9" s="1599" t="s">
        <v>604</v>
      </c>
      <c r="B9" s="1600">
        <v>45904</v>
      </c>
      <c r="C9" s="1597">
        <v>46296</v>
      </c>
    </row>
    <row r="10" spans="1:3" ht="12.6" customHeight="1">
      <c r="A10" s="1596" t="s">
        <v>603</v>
      </c>
      <c r="B10" s="1595">
        <v>11099</v>
      </c>
      <c r="C10" s="1602">
        <v>11092</v>
      </c>
    </row>
    <row r="11" spans="1:3" ht="12.6" customHeight="1">
      <c r="A11" s="1761" t="s">
        <v>681</v>
      </c>
      <c r="B11" s="1592">
        <v>57003</v>
      </c>
      <c r="C11" s="1576">
        <v>57388</v>
      </c>
    </row>
    <row r="12" spans="1:3" ht="12.6" customHeight="1">
      <c r="A12" s="1585"/>
      <c r="B12" s="1584"/>
      <c r="C12" s="1584"/>
    </row>
    <row r="13" spans="1:3" ht="12.6" customHeight="1">
      <c r="A13" s="1583" t="s">
        <v>583</v>
      </c>
      <c r="B13" s="1582">
        <v>1145413</v>
      </c>
      <c r="C13" s="1586">
        <v>1090907</v>
      </c>
    </row>
    <row r="14" spans="1:3" ht="12.6" customHeight="1">
      <c r="A14" s="1585"/>
      <c r="B14" s="1584"/>
      <c r="C14" s="1584"/>
    </row>
    <row r="15" spans="1:3" ht="17.45" customHeight="1">
      <c r="A15" s="1607" t="s">
        <v>602</v>
      </c>
      <c r="B15" s="1606"/>
      <c r="C15" s="1605"/>
    </row>
    <row r="16" spans="1:3" ht="12.6" customHeight="1">
      <c r="A16" s="1593" t="s">
        <v>601</v>
      </c>
      <c r="B16" s="1604"/>
      <c r="C16" s="1603"/>
    </row>
    <row r="17" spans="1:3" ht="12.6" customHeight="1">
      <c r="A17" s="1599" t="s">
        <v>600</v>
      </c>
      <c r="B17" s="1598">
        <v>270717</v>
      </c>
      <c r="C17" s="1597">
        <v>302446</v>
      </c>
    </row>
    <row r="18" spans="1:3" ht="12.6" customHeight="1">
      <c r="A18" s="1599" t="s">
        <v>599</v>
      </c>
      <c r="B18" s="1598">
        <v>51797</v>
      </c>
      <c r="C18" s="1597">
        <v>64798</v>
      </c>
    </row>
    <row r="19" spans="1:3" ht="12.6" customHeight="1">
      <c r="A19" s="1599" t="s">
        <v>598</v>
      </c>
      <c r="B19" s="1598">
        <v>189496</v>
      </c>
      <c r="C19" s="1597">
        <v>164034</v>
      </c>
    </row>
    <row r="20" spans="1:3" ht="12.6" customHeight="1">
      <c r="A20" s="1596" t="s">
        <v>597</v>
      </c>
      <c r="B20" s="1595">
        <v>867646</v>
      </c>
      <c r="C20" s="1602">
        <v>818236</v>
      </c>
    </row>
    <row r="21" spans="1:3" ht="12.6" customHeight="1">
      <c r="A21" s="1593" t="s">
        <v>596</v>
      </c>
      <c r="B21" s="1592">
        <v>1379656</v>
      </c>
      <c r="C21" s="1576">
        <v>1349514</v>
      </c>
    </row>
    <row r="22" spans="1:3" ht="12.6" customHeight="1">
      <c r="A22" s="1585"/>
      <c r="B22" s="1584"/>
      <c r="C22" s="1584"/>
    </row>
    <row r="23" spans="1:3" ht="12.6" customHeight="1">
      <c r="A23" s="1583" t="s">
        <v>595</v>
      </c>
      <c r="B23" s="1601">
        <v>-1926</v>
      </c>
      <c r="C23" s="1586">
        <v>-1144</v>
      </c>
    </row>
    <row r="24" spans="1:3" ht="12.6" customHeight="1">
      <c r="A24" s="1585"/>
      <c r="B24" s="1584"/>
      <c r="C24" s="1584"/>
    </row>
    <row r="25" spans="1:3" ht="12.6" customHeight="1">
      <c r="A25" s="1583" t="s">
        <v>594</v>
      </c>
      <c r="B25" s="1597"/>
      <c r="C25" s="1597"/>
    </row>
    <row r="26" spans="1:3" ht="12.6" customHeight="1">
      <c r="A26" s="1599" t="s">
        <v>593</v>
      </c>
      <c r="B26" s="1600">
        <v>-242857</v>
      </c>
      <c r="C26" s="1597">
        <v>-272275</v>
      </c>
    </row>
    <row r="27" spans="1:3" ht="12.6" customHeight="1">
      <c r="A27" s="1599" t="s">
        <v>592</v>
      </c>
      <c r="B27" s="1600">
        <v>-45464</v>
      </c>
      <c r="C27" s="1597">
        <v>-57414</v>
      </c>
    </row>
    <row r="28" spans="1:3" ht="12.6" customHeight="1">
      <c r="A28" s="1599" t="s">
        <v>591</v>
      </c>
      <c r="B28" s="1598">
        <v>16814</v>
      </c>
      <c r="C28" s="1597">
        <v>14986</v>
      </c>
    </row>
    <row r="29" spans="1:3" ht="12.6" customHeight="1">
      <c r="A29" s="1596" t="s">
        <v>590</v>
      </c>
      <c r="B29" s="1595">
        <v>128454</v>
      </c>
      <c r="C29" s="1594">
        <v>117010</v>
      </c>
    </row>
    <row r="30" spans="1:3" ht="12.6" customHeight="1">
      <c r="A30" s="1593" t="s">
        <v>589</v>
      </c>
      <c r="B30" s="1592">
        <v>-143053</v>
      </c>
      <c r="C30" s="1591">
        <v>-197693</v>
      </c>
    </row>
    <row r="31" spans="1:3" ht="12.6" customHeight="1">
      <c r="A31" s="1585"/>
      <c r="B31" s="1584"/>
      <c r="C31" s="1590"/>
    </row>
    <row r="32" spans="1:3" ht="12.6" customHeight="1">
      <c r="A32" s="1583" t="s">
        <v>588</v>
      </c>
      <c r="B32" s="1587">
        <v>22294</v>
      </c>
      <c r="C32" s="1586">
        <v>21114</v>
      </c>
    </row>
    <row r="33" spans="1:3" ht="12.6" customHeight="1">
      <c r="A33" s="1585"/>
      <c r="B33" s="1584"/>
      <c r="C33" s="1590"/>
    </row>
    <row r="34" spans="1:3" ht="12.6" customHeight="1">
      <c r="A34" s="1583" t="s">
        <v>587</v>
      </c>
      <c r="B34" s="1582">
        <v>-18111</v>
      </c>
      <c r="C34" s="1586">
        <v>-17469</v>
      </c>
    </row>
    <row r="35" spans="1:3" ht="12.6" customHeight="1">
      <c r="A35" s="1589"/>
      <c r="B35" s="1588"/>
      <c r="C35" s="1584"/>
    </row>
    <row r="36" spans="1:3" ht="12.6" customHeight="1">
      <c r="A36" s="1583" t="s">
        <v>586</v>
      </c>
      <c r="B36" s="1587">
        <v>118134</v>
      </c>
      <c r="C36" s="1586">
        <v>113704</v>
      </c>
    </row>
    <row r="37" spans="1:3" ht="12.6" customHeight="1">
      <c r="A37" s="1585"/>
      <c r="B37" s="1584"/>
      <c r="C37" s="1584"/>
    </row>
    <row r="38" spans="1:3" ht="12.6" customHeight="1">
      <c r="A38" s="1583" t="s">
        <v>585</v>
      </c>
      <c r="B38" s="1582">
        <v>-167054</v>
      </c>
      <c r="C38" s="1586">
        <v>-155890</v>
      </c>
    </row>
    <row r="39" spans="1:3" ht="12.6" customHeight="1">
      <c r="A39" s="1585"/>
      <c r="B39" s="1584"/>
      <c r="C39" s="1584"/>
    </row>
    <row r="40" spans="1:3" ht="12.6" customHeight="1">
      <c r="A40" s="1583" t="s">
        <v>584</v>
      </c>
      <c r="B40" s="1582">
        <v>-44527</v>
      </c>
      <c r="C40" s="1581">
        <v>-21229</v>
      </c>
    </row>
    <row r="41" spans="1:3" ht="12.6" customHeight="1">
      <c r="A41" s="1580"/>
      <c r="B41" s="1579"/>
      <c r="C41" s="1579"/>
    </row>
    <row r="42" spans="1:3" ht="12.6" customHeight="1">
      <c r="A42" s="1578" t="s">
        <v>583</v>
      </c>
      <c r="B42" s="1577">
        <v>1145413</v>
      </c>
      <c r="C42" s="1576">
        <v>1090907</v>
      </c>
    </row>
  </sheetData>
  <mergeCells count="1">
    <mergeCell ref="A1:A2"/>
  </mergeCells>
  <pageMargins left="0.7" right="0.7" top="0.75" bottom="0.75" header="0.3" footer="0.3"/>
  <pageSetup paperSize="9" orientation="portrait" horizontalDpi="1200" verticalDpi="1200" r:id="rId1"/>
  <headerFooter>
    <oddFooter>&amp;C&amp;1#&amp;"Calibri"&amp;10 Secret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GridLines="0" zoomScaleNormal="100" workbookViewId="0">
      <selection activeCell="B28" sqref="B28"/>
    </sheetView>
  </sheetViews>
  <sheetFormatPr defaultColWidth="9.140625" defaultRowHeight="12.75"/>
  <cols>
    <col min="1" max="1" width="42.42578125" style="1256" bestFit="1" customWidth="1"/>
    <col min="2" max="16384" width="9.140625" style="1256"/>
  </cols>
  <sheetData>
    <row r="1" spans="1:6" ht="26.25" customHeight="1">
      <c r="A1" s="1813" t="s">
        <v>673</v>
      </c>
      <c r="B1" s="1815" t="s">
        <v>614</v>
      </c>
      <c r="C1" s="1815" t="s">
        <v>24</v>
      </c>
      <c r="D1" s="1650"/>
      <c r="E1" s="1815" t="s">
        <v>613</v>
      </c>
      <c r="F1" s="1815" t="s">
        <v>24</v>
      </c>
    </row>
    <row r="2" spans="1:6" ht="24.75" customHeight="1">
      <c r="A2" s="1814" t="s">
        <v>24</v>
      </c>
      <c r="B2" s="1649" t="s">
        <v>608</v>
      </c>
      <c r="C2" s="1649" t="s">
        <v>607</v>
      </c>
      <c r="D2" s="1650"/>
      <c r="E2" s="1649" t="s">
        <v>608</v>
      </c>
      <c r="F2" s="1649" t="s">
        <v>607</v>
      </c>
    </row>
    <row r="3" spans="1:6" ht="25.5" customHeight="1">
      <c r="A3" s="1648" t="s">
        <v>612</v>
      </c>
      <c r="B3" s="1646">
        <v>0.32100000000000001</v>
      </c>
      <c r="C3" s="1645">
        <v>0.32700000000000001</v>
      </c>
      <c r="D3" s="1647"/>
      <c r="E3" s="1646">
        <v>7.5999999999999998E-2</v>
      </c>
      <c r="F3" s="1645">
        <v>0.08</v>
      </c>
    </row>
    <row r="4" spans="1:6" ht="25.5" customHeight="1">
      <c r="A4" s="1759" t="s">
        <v>674</v>
      </c>
      <c r="B4" s="1644">
        <v>0.32800000000000001</v>
      </c>
      <c r="C4" s="1643">
        <v>0.33600000000000002</v>
      </c>
      <c r="D4" s="1643"/>
      <c r="E4" s="1644">
        <v>7.8E-2</v>
      </c>
      <c r="F4" s="1643">
        <v>8.2000000000000003E-2</v>
      </c>
    </row>
    <row r="5" spans="1:6" ht="12.75" customHeight="1">
      <c r="A5" s="1630"/>
      <c r="B5" s="1630"/>
      <c r="C5" s="1630"/>
      <c r="D5" s="1630"/>
      <c r="E5" s="1630"/>
      <c r="F5" s="1642"/>
    </row>
    <row r="6" spans="1:6" ht="12.75" customHeight="1">
      <c r="A6" s="1641"/>
      <c r="B6" s="1641"/>
      <c r="C6" s="1641"/>
      <c r="D6" s="1641"/>
      <c r="E6" s="1641"/>
      <c r="F6" s="1641"/>
    </row>
    <row r="7" spans="1:6" ht="25.5" customHeight="1">
      <c r="A7" s="1640" t="s">
        <v>678</v>
      </c>
      <c r="B7" s="1639"/>
      <c r="C7" s="1639"/>
      <c r="D7" s="1639"/>
      <c r="E7" s="1638" t="s">
        <v>608</v>
      </c>
      <c r="F7" s="1638" t="s">
        <v>607</v>
      </c>
    </row>
    <row r="8" spans="1:6" ht="15.75" customHeight="1">
      <c r="A8" s="1637"/>
      <c r="B8" s="1636"/>
      <c r="C8" s="1636"/>
      <c r="D8" s="1636"/>
      <c r="E8" s="1635" t="s">
        <v>25</v>
      </c>
      <c r="F8" s="1635" t="s">
        <v>25</v>
      </c>
    </row>
    <row r="9" spans="1:6" ht="12.75" customHeight="1">
      <c r="A9" s="1816" t="s">
        <v>604</v>
      </c>
      <c r="B9" s="1816" t="s">
        <v>24</v>
      </c>
      <c r="C9" s="1816" t="s">
        <v>24</v>
      </c>
      <c r="D9" s="1626"/>
      <c r="E9" s="1634">
        <v>45903.95</v>
      </c>
      <c r="F9" s="1633">
        <v>46296</v>
      </c>
    </row>
    <row r="10" spans="1:6" ht="12.75" customHeight="1">
      <c r="A10" s="1810" t="s">
        <v>675</v>
      </c>
      <c r="B10" s="1811" t="s">
        <v>24</v>
      </c>
      <c r="C10" s="1811" t="s">
        <v>24</v>
      </c>
      <c r="D10" s="1630"/>
      <c r="E10" s="1632">
        <v>11099</v>
      </c>
      <c r="F10" s="1628">
        <v>11092</v>
      </c>
    </row>
    <row r="11" spans="1:6" ht="12.75" customHeight="1">
      <c r="A11" s="1810" t="s">
        <v>676</v>
      </c>
      <c r="B11" s="1811" t="s">
        <v>24</v>
      </c>
      <c r="C11" s="1811" t="s">
        <v>24</v>
      </c>
      <c r="D11" s="1630"/>
      <c r="E11" s="1632">
        <v>8886</v>
      </c>
      <c r="F11" s="1628">
        <v>7733</v>
      </c>
    </row>
    <row r="12" spans="1:6" ht="12.75" customHeight="1">
      <c r="A12" s="1812" t="s">
        <v>611</v>
      </c>
      <c r="B12" s="1812" t="s">
        <v>24</v>
      </c>
      <c r="C12" s="1812" t="s">
        <v>24</v>
      </c>
      <c r="D12" s="1624"/>
      <c r="E12" s="1627">
        <v>34571</v>
      </c>
      <c r="F12" s="1622">
        <v>35086</v>
      </c>
    </row>
    <row r="13" spans="1:6" ht="12.75" customHeight="1">
      <c r="A13" s="1806" t="s">
        <v>610</v>
      </c>
      <c r="B13" s="1806" t="s">
        <v>24</v>
      </c>
      <c r="C13" s="1806" t="s">
        <v>24</v>
      </c>
      <c r="D13" s="1626"/>
      <c r="E13" s="1620">
        <v>100459.95</v>
      </c>
      <c r="F13" s="1631">
        <v>100207</v>
      </c>
    </row>
    <row r="14" spans="1:6" ht="12.75" customHeight="1">
      <c r="A14" s="1811" t="s">
        <v>609</v>
      </c>
      <c r="B14" s="1811" t="s">
        <v>24</v>
      </c>
      <c r="C14" s="1811" t="s">
        <v>24</v>
      </c>
      <c r="D14" s="1630"/>
      <c r="E14" s="1629">
        <v>655</v>
      </c>
      <c r="F14" s="1628">
        <v>646</v>
      </c>
    </row>
    <row r="15" spans="1:6" ht="12.75" customHeight="1">
      <c r="A15" s="1812" t="s">
        <v>502</v>
      </c>
      <c r="B15" s="1812" t="s">
        <v>24</v>
      </c>
      <c r="C15" s="1812" t="s">
        <v>24</v>
      </c>
      <c r="D15" s="1624"/>
      <c r="E15" s="1627">
        <v>1641</v>
      </c>
      <c r="F15" s="1622">
        <v>1893</v>
      </c>
    </row>
    <row r="16" spans="1:6" ht="12.75" customHeight="1">
      <c r="A16" s="1805" t="s">
        <v>674</v>
      </c>
      <c r="B16" s="1806" t="s">
        <v>24</v>
      </c>
      <c r="C16" s="1806" t="s">
        <v>24</v>
      </c>
      <c r="D16" s="1626"/>
      <c r="E16" s="1620">
        <v>102755.95</v>
      </c>
      <c r="F16" s="1619">
        <v>102746</v>
      </c>
    </row>
    <row r="17" spans="1:6" ht="12.75" customHeight="1">
      <c r="A17" s="1625"/>
      <c r="B17" s="1624"/>
      <c r="C17" s="1624"/>
      <c r="D17" s="1624"/>
      <c r="E17" s="1623"/>
      <c r="F17" s="1622"/>
    </row>
    <row r="18" spans="1:6" ht="12.75" customHeight="1">
      <c r="A18" s="1807" t="s">
        <v>498</v>
      </c>
      <c r="B18" s="1807" t="s">
        <v>24</v>
      </c>
      <c r="C18" s="1807" t="s">
        <v>24</v>
      </c>
      <c r="D18" s="1621"/>
      <c r="E18" s="1620">
        <v>313356.03180744423</v>
      </c>
      <c r="F18" s="1619">
        <v>306203.15630342759</v>
      </c>
    </row>
    <row r="19" spans="1:6" ht="12.75" customHeight="1">
      <c r="A19" s="1808" t="s">
        <v>677</v>
      </c>
      <c r="B19" s="1809" t="s">
        <v>24</v>
      </c>
      <c r="C19" s="1809" t="s">
        <v>24</v>
      </c>
      <c r="D19" s="1618"/>
      <c r="E19" s="1617">
        <v>1320628</v>
      </c>
      <c r="F19" s="1616">
        <v>1254157</v>
      </c>
    </row>
  </sheetData>
  <mergeCells count="13">
    <mergeCell ref="A1:A2"/>
    <mergeCell ref="B1:C1"/>
    <mergeCell ref="E1:F1"/>
    <mergeCell ref="A9:C9"/>
    <mergeCell ref="A10:C10"/>
    <mergeCell ref="A16:C16"/>
    <mergeCell ref="A18:C18"/>
    <mergeCell ref="A19:C19"/>
    <mergeCell ref="A11:C11"/>
    <mergeCell ref="A12:C12"/>
    <mergeCell ref="A13:C13"/>
    <mergeCell ref="A14:C14"/>
    <mergeCell ref="A15:C15"/>
  </mergeCells>
  <pageMargins left="0.7" right="0.7" top="0.75" bottom="0.75" header="0.3" footer="0.3"/>
  <pageSetup paperSize="9" orientation="portrait" r:id="rId1"/>
  <headerFooter>
    <oddFooter>&amp;C&amp;1#&amp;"Calibri"&amp;10 Secret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showGridLines="0" zoomScaleNormal="100" workbookViewId="0">
      <selection activeCell="G23" sqref="G23"/>
    </sheetView>
  </sheetViews>
  <sheetFormatPr defaultColWidth="9.140625" defaultRowHeight="12.75"/>
  <cols>
    <col min="1" max="1" width="31.5703125" style="1256" bestFit="1" customWidth="1"/>
    <col min="2" max="2" width="12.140625" style="1256" customWidth="1"/>
    <col min="3" max="4" width="12.7109375" style="1256" customWidth="1"/>
    <col min="5" max="16384" width="9.140625" style="1256"/>
  </cols>
  <sheetData>
    <row r="1" spans="1:4" ht="15.75" customHeight="1">
      <c r="A1" s="1817" t="s">
        <v>625</v>
      </c>
      <c r="B1" s="1817" t="s">
        <v>24</v>
      </c>
      <c r="C1" s="1817" t="s">
        <v>24</v>
      </c>
      <c r="D1" s="1817" t="s">
        <v>24</v>
      </c>
    </row>
    <row r="2" spans="1:4" ht="26.25" customHeight="1">
      <c r="A2" s="1691"/>
      <c r="B2" s="1690"/>
      <c r="C2" s="1689" t="s">
        <v>624</v>
      </c>
      <c r="D2" s="1689" t="s">
        <v>624</v>
      </c>
    </row>
    <row r="3" spans="1:4" ht="12" customHeight="1">
      <c r="A3" s="1691"/>
      <c r="B3" s="1690"/>
      <c r="C3" s="1689" t="s">
        <v>533</v>
      </c>
      <c r="D3" s="1689" t="s">
        <v>623</v>
      </c>
    </row>
    <row r="4" spans="1:4" ht="12" customHeight="1">
      <c r="A4" s="1688"/>
      <c r="B4" s="1687"/>
      <c r="C4" s="1686" t="s">
        <v>25</v>
      </c>
      <c r="D4" s="1686" t="s">
        <v>25</v>
      </c>
    </row>
    <row r="5" spans="1:4" ht="12" customHeight="1">
      <c r="A5" s="1685" t="s">
        <v>50</v>
      </c>
      <c r="B5" s="1684"/>
      <c r="C5" s="1683">
        <v>5900</v>
      </c>
      <c r="D5" s="1682">
        <v>6283</v>
      </c>
    </row>
    <row r="6" spans="1:4" ht="12" customHeight="1">
      <c r="A6" s="1675" t="s">
        <v>243</v>
      </c>
      <c r="B6" s="1663"/>
      <c r="C6" s="1662">
        <v>-55</v>
      </c>
      <c r="D6" s="1661">
        <v>-2115</v>
      </c>
    </row>
    <row r="7" spans="1:4" ht="12" customHeight="1">
      <c r="A7" s="1677" t="s">
        <v>244</v>
      </c>
      <c r="B7" s="1679"/>
      <c r="C7" s="1660">
        <v>5845</v>
      </c>
      <c r="D7" s="1659">
        <v>4168</v>
      </c>
    </row>
    <row r="8" spans="1:4" ht="12" customHeight="1">
      <c r="A8" s="982" t="s">
        <v>622</v>
      </c>
      <c r="B8" s="1671"/>
      <c r="C8" s="1681">
        <v>-3545</v>
      </c>
      <c r="D8" s="1680">
        <v>-3253</v>
      </c>
    </row>
    <row r="9" spans="1:4" ht="12" customHeight="1">
      <c r="A9" s="981" t="s">
        <v>246</v>
      </c>
      <c r="B9" s="1663"/>
      <c r="C9" s="1662">
        <v>-33</v>
      </c>
      <c r="D9" s="1661">
        <v>-10</v>
      </c>
    </row>
    <row r="10" spans="1:4" ht="12" customHeight="1">
      <c r="A10" s="362" t="s">
        <v>621</v>
      </c>
      <c r="B10" s="1679"/>
      <c r="C10" s="1660">
        <v>-3578</v>
      </c>
      <c r="D10" s="1659">
        <v>-3263</v>
      </c>
    </row>
    <row r="11" spans="1:4" ht="12" customHeight="1">
      <c r="A11" s="1678" t="s">
        <v>248</v>
      </c>
      <c r="B11" s="1663"/>
      <c r="C11" s="1662">
        <v>132</v>
      </c>
      <c r="D11" s="1661">
        <v>8</v>
      </c>
    </row>
    <row r="12" spans="1:4" ht="12" customHeight="1">
      <c r="A12" s="1677" t="s">
        <v>249</v>
      </c>
      <c r="B12" s="1676"/>
      <c r="C12" s="1660">
        <v>2399</v>
      </c>
      <c r="D12" s="1659">
        <v>913</v>
      </c>
    </row>
    <row r="13" spans="1:4" ht="12" customHeight="1">
      <c r="A13" s="1675" t="s">
        <v>389</v>
      </c>
      <c r="B13" s="1664"/>
      <c r="C13" s="1662">
        <v>-496</v>
      </c>
      <c r="D13" s="1661">
        <v>-71</v>
      </c>
    </row>
    <row r="14" spans="1:4" ht="12" customHeight="1">
      <c r="A14" s="1674" t="s">
        <v>250</v>
      </c>
      <c r="B14" s="1673"/>
      <c r="C14" s="1660">
        <v>1903</v>
      </c>
      <c r="D14" s="1659">
        <v>842</v>
      </c>
    </row>
    <row r="15" spans="1:4" ht="12" customHeight="1">
      <c r="A15" s="1672"/>
      <c r="B15" s="1671"/>
      <c r="C15" s="1670"/>
      <c r="D15" s="1670"/>
    </row>
    <row r="16" spans="1:4" ht="12" customHeight="1">
      <c r="A16" s="1669" t="s">
        <v>620</v>
      </c>
      <c r="B16" s="1663"/>
      <c r="C16" s="1668"/>
      <c r="D16" s="1667"/>
    </row>
    <row r="17" spans="1:4" ht="12" customHeight="1">
      <c r="A17" s="358" t="s">
        <v>619</v>
      </c>
      <c r="B17" s="1653"/>
      <c r="C17" s="1666">
        <v>1704</v>
      </c>
      <c r="D17" s="1665">
        <v>605</v>
      </c>
    </row>
    <row r="18" spans="1:4" ht="12" customHeight="1">
      <c r="A18" s="428" t="s">
        <v>252</v>
      </c>
      <c r="B18" s="1664"/>
      <c r="C18" s="1662">
        <v>195</v>
      </c>
      <c r="D18" s="1661">
        <v>221</v>
      </c>
    </row>
    <row r="19" spans="1:4" ht="12" customHeight="1">
      <c r="A19" s="362" t="s">
        <v>618</v>
      </c>
      <c r="B19" s="1653"/>
      <c r="C19" s="1660">
        <v>1899</v>
      </c>
      <c r="D19" s="1659">
        <v>826</v>
      </c>
    </row>
    <row r="20" spans="1:4" ht="12" customHeight="1">
      <c r="A20" s="428" t="s">
        <v>251</v>
      </c>
      <c r="B20" s="1663"/>
      <c r="C20" s="1662">
        <v>4</v>
      </c>
      <c r="D20" s="1661">
        <v>16</v>
      </c>
    </row>
    <row r="21" spans="1:4" ht="12" customHeight="1">
      <c r="A21" s="362" t="s">
        <v>250</v>
      </c>
      <c r="B21" s="1653"/>
      <c r="C21" s="1660">
        <v>1903</v>
      </c>
      <c r="D21" s="1659">
        <v>842</v>
      </c>
    </row>
    <row r="22" spans="1:4" ht="12" customHeight="1">
      <c r="A22" s="379"/>
      <c r="B22" s="1658"/>
      <c r="C22" s="983"/>
      <c r="D22" s="983"/>
    </row>
    <row r="23" spans="1:4" ht="12" customHeight="1">
      <c r="A23" s="1657" t="s">
        <v>617</v>
      </c>
      <c r="B23" s="1656"/>
      <c r="C23" s="1655" t="s">
        <v>616</v>
      </c>
      <c r="D23" s="1655" t="s">
        <v>616</v>
      </c>
    </row>
    <row r="24" spans="1:4" ht="12" customHeight="1">
      <c r="A24" s="1654" t="s">
        <v>615</v>
      </c>
      <c r="B24" s="1653"/>
      <c r="C24" s="1652">
        <v>9.9</v>
      </c>
      <c r="D24" s="1651">
        <v>3.5</v>
      </c>
    </row>
  </sheetData>
  <mergeCells count="1">
    <mergeCell ref="A1:D1"/>
  </mergeCells>
  <pageMargins left="0.75" right="0.75" top="1" bottom="1" header="0.5" footer="0.5"/>
  <pageSetup paperSize="9" orientation="portrait" r:id="rId1"/>
  <headerFooter>
    <oddFooter>&amp;C&amp;1#&amp;"Calibri"&amp;10 Secret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showGridLines="0" zoomScaleNormal="100" workbookViewId="0">
      <selection activeCell="E33" sqref="E33"/>
    </sheetView>
  </sheetViews>
  <sheetFormatPr defaultColWidth="9.140625" defaultRowHeight="12.75"/>
  <cols>
    <col min="1" max="1" width="42.140625" style="1256" bestFit="1" customWidth="1"/>
    <col min="2" max="2" width="9.140625" style="1256"/>
    <col min="3" max="4" width="10.140625" style="1256" customWidth="1"/>
    <col min="5" max="16384" width="9.140625" style="1256"/>
  </cols>
  <sheetData>
    <row r="1" spans="1:4" ht="15.75" customHeight="1">
      <c r="A1" s="1818" t="s">
        <v>650</v>
      </c>
      <c r="B1" s="1818" t="s">
        <v>24</v>
      </c>
      <c r="C1" s="1818" t="s">
        <v>24</v>
      </c>
      <c r="D1" s="1818" t="s">
        <v>24</v>
      </c>
    </row>
    <row r="2" spans="1:4" ht="11.25" customHeight="1">
      <c r="A2" s="1725"/>
      <c r="B2" s="1724"/>
      <c r="C2" s="1723" t="s">
        <v>356</v>
      </c>
      <c r="D2" s="1723" t="s">
        <v>356</v>
      </c>
    </row>
    <row r="3" spans="1:4" ht="11.25" customHeight="1">
      <c r="A3" s="1722"/>
      <c r="B3" s="1721"/>
      <c r="C3" s="1720" t="s">
        <v>533</v>
      </c>
      <c r="D3" s="1720" t="s">
        <v>532</v>
      </c>
    </row>
    <row r="4" spans="1:4" ht="11.25" customHeight="1">
      <c r="A4" s="1708" t="s">
        <v>649</v>
      </c>
      <c r="B4" s="1719"/>
      <c r="C4" s="1718" t="s">
        <v>25</v>
      </c>
      <c r="D4" s="1718" t="s">
        <v>25</v>
      </c>
    </row>
    <row r="5" spans="1:4" ht="11.25" customHeight="1">
      <c r="A5" s="1705" t="s">
        <v>648</v>
      </c>
      <c r="B5" s="1699"/>
      <c r="C5" s="687">
        <v>209521</v>
      </c>
      <c r="D5" s="359">
        <v>191127</v>
      </c>
    </row>
    <row r="6" spans="1:4" ht="11.25" customHeight="1">
      <c r="A6" s="1704" t="s">
        <v>312</v>
      </c>
      <c r="B6" s="1712"/>
      <c r="C6" s="365">
        <v>112662</v>
      </c>
      <c r="D6" s="366">
        <v>101367</v>
      </c>
    </row>
    <row r="7" spans="1:4" ht="11.25" customHeight="1">
      <c r="A7" s="1713" t="s">
        <v>308</v>
      </c>
      <c r="B7" s="1712"/>
      <c r="C7" s="365">
        <v>345778</v>
      </c>
      <c r="D7" s="366">
        <v>342632</v>
      </c>
    </row>
    <row r="8" spans="1:4" ht="11.25" customHeight="1">
      <c r="A8" s="1713" t="s">
        <v>647</v>
      </c>
      <c r="B8" s="1717"/>
      <c r="C8" s="365">
        <v>10276</v>
      </c>
      <c r="D8" s="366">
        <v>9031</v>
      </c>
    </row>
    <row r="9" spans="1:4" ht="11.25" customHeight="1">
      <c r="A9" s="1713" t="s">
        <v>309</v>
      </c>
      <c r="B9" s="1717"/>
      <c r="C9" s="365">
        <v>131226</v>
      </c>
      <c r="D9" s="366">
        <v>127950</v>
      </c>
    </row>
    <row r="10" spans="1:4" ht="11.25" customHeight="1">
      <c r="A10" s="1713" t="s">
        <v>311</v>
      </c>
      <c r="B10" s="1712"/>
      <c r="C10" s="365">
        <v>201610</v>
      </c>
      <c r="D10" s="366">
        <v>175151</v>
      </c>
    </row>
    <row r="11" spans="1:4" ht="11.25" customHeight="1">
      <c r="A11" s="1713" t="s">
        <v>600</v>
      </c>
      <c r="B11" s="1712"/>
      <c r="C11" s="365">
        <v>270717</v>
      </c>
      <c r="D11" s="366">
        <v>302446</v>
      </c>
    </row>
    <row r="12" spans="1:4" ht="11.25" customHeight="1">
      <c r="A12" s="1713" t="s">
        <v>646</v>
      </c>
      <c r="B12" s="1712"/>
      <c r="C12" s="365">
        <v>74680</v>
      </c>
      <c r="D12" s="366">
        <v>78688</v>
      </c>
    </row>
    <row r="13" spans="1:4" ht="11.25" customHeight="1">
      <c r="A13" s="1713" t="s">
        <v>645</v>
      </c>
      <c r="B13" s="1712"/>
      <c r="C13" s="365">
        <v>917</v>
      </c>
      <c r="D13" s="366">
        <v>781</v>
      </c>
    </row>
    <row r="14" spans="1:4" ht="11.25" customHeight="1">
      <c r="A14" s="1713" t="s">
        <v>519</v>
      </c>
      <c r="B14" s="1712"/>
      <c r="C14" s="365">
        <v>7867</v>
      </c>
      <c r="D14" s="366">
        <v>7948</v>
      </c>
    </row>
    <row r="15" spans="1:4" ht="11.25" customHeight="1">
      <c r="A15" s="1713" t="s">
        <v>644</v>
      </c>
      <c r="B15" s="1712"/>
      <c r="C15" s="365">
        <v>170</v>
      </c>
      <c r="D15" s="366">
        <v>477</v>
      </c>
    </row>
    <row r="16" spans="1:4" ht="11.25" customHeight="1">
      <c r="A16" s="1713" t="s">
        <v>643</v>
      </c>
      <c r="B16" s="1712"/>
      <c r="C16" s="365">
        <v>4053</v>
      </c>
      <c r="D16" s="366">
        <v>3444</v>
      </c>
    </row>
    <row r="17" spans="1:4" ht="11.25" customHeight="1">
      <c r="A17" s="1698" t="s">
        <v>313</v>
      </c>
      <c r="B17" s="1697"/>
      <c r="C17" s="360">
        <v>10179</v>
      </c>
      <c r="D17" s="361">
        <v>8472</v>
      </c>
    </row>
    <row r="18" spans="1:4" ht="11.25" customHeight="1">
      <c r="A18" s="1693" t="s">
        <v>314</v>
      </c>
      <c r="B18" s="1692"/>
      <c r="C18" s="363">
        <v>1379656</v>
      </c>
      <c r="D18" s="364">
        <v>1349514</v>
      </c>
    </row>
    <row r="19" spans="1:4" ht="11.25" customHeight="1">
      <c r="A19" s="1716"/>
      <c r="B19" s="1703"/>
      <c r="C19" s="1715"/>
      <c r="D19" s="1714"/>
    </row>
    <row r="20" spans="1:4" ht="11.25" customHeight="1">
      <c r="A20" s="1708" t="s">
        <v>642</v>
      </c>
      <c r="B20" s="1697"/>
      <c r="C20" s="1707"/>
      <c r="D20" s="1706"/>
    </row>
    <row r="21" spans="1:4" ht="11.25" customHeight="1">
      <c r="A21" s="1705" t="s">
        <v>315</v>
      </c>
      <c r="B21" s="1699"/>
      <c r="C21" s="687">
        <v>498752</v>
      </c>
      <c r="D21" s="359">
        <v>481036</v>
      </c>
    </row>
    <row r="22" spans="1:4" ht="11.25" customHeight="1">
      <c r="A22" s="1713" t="s">
        <v>312</v>
      </c>
      <c r="B22" s="1712"/>
      <c r="C22" s="365">
        <v>107130</v>
      </c>
      <c r="D22" s="366">
        <v>85423</v>
      </c>
    </row>
    <row r="23" spans="1:4" ht="11.25" customHeight="1">
      <c r="A23" s="1713" t="s">
        <v>641</v>
      </c>
      <c r="B23" s="1712"/>
      <c r="C23" s="365">
        <v>20949</v>
      </c>
      <c r="D23" s="366">
        <v>14174</v>
      </c>
    </row>
    <row r="24" spans="1:4" ht="11.25" customHeight="1">
      <c r="A24" s="1713" t="s">
        <v>640</v>
      </c>
      <c r="B24" s="1712"/>
      <c r="C24" s="365">
        <v>87291</v>
      </c>
      <c r="D24" s="366">
        <v>75796</v>
      </c>
    </row>
    <row r="25" spans="1:4" ht="11.25" customHeight="1">
      <c r="A25" s="1713" t="s">
        <v>639</v>
      </c>
      <c r="B25" s="1712"/>
      <c r="C25" s="365">
        <v>15944</v>
      </c>
      <c r="D25" s="366">
        <v>16341</v>
      </c>
    </row>
    <row r="26" spans="1:4" ht="11.25" customHeight="1">
      <c r="A26" s="1713" t="s">
        <v>638</v>
      </c>
      <c r="B26" s="1712"/>
      <c r="C26" s="365">
        <v>60735</v>
      </c>
      <c r="D26" s="366">
        <v>47405</v>
      </c>
    </row>
    <row r="27" spans="1:4" ht="11.25" customHeight="1">
      <c r="A27" s="1713" t="s">
        <v>637</v>
      </c>
      <c r="B27" s="40"/>
      <c r="C27" s="365">
        <v>249852</v>
      </c>
      <c r="D27" s="366">
        <v>249765</v>
      </c>
    </row>
    <row r="28" spans="1:4" ht="11.25" customHeight="1">
      <c r="A28" s="1713" t="s">
        <v>600</v>
      </c>
      <c r="B28" s="1712"/>
      <c r="C28" s="365">
        <v>260407</v>
      </c>
      <c r="D28" s="366">
        <v>300775</v>
      </c>
    </row>
    <row r="29" spans="1:4" ht="11.25" customHeight="1">
      <c r="A29" s="1713" t="s">
        <v>636</v>
      </c>
      <c r="B29" s="1712"/>
      <c r="C29" s="365">
        <v>768</v>
      </c>
      <c r="D29" s="366">
        <v>645</v>
      </c>
    </row>
    <row r="30" spans="1:4" ht="11.25" customHeight="1">
      <c r="A30" s="1713" t="s">
        <v>635</v>
      </c>
      <c r="B30" s="1712"/>
      <c r="C30" s="365">
        <v>15</v>
      </c>
      <c r="D30" s="366">
        <v>15</v>
      </c>
    </row>
    <row r="31" spans="1:4" ht="11.25" customHeight="1">
      <c r="A31" s="1698" t="s">
        <v>634</v>
      </c>
      <c r="B31" s="1697"/>
      <c r="C31" s="360">
        <v>11644</v>
      </c>
      <c r="D31" s="361">
        <v>11257</v>
      </c>
    </row>
    <row r="32" spans="1:4" ht="11.25" customHeight="1">
      <c r="A32" s="1693" t="s">
        <v>633</v>
      </c>
      <c r="B32" s="1692"/>
      <c r="C32" s="363">
        <v>1313487</v>
      </c>
      <c r="D32" s="364">
        <v>1282632</v>
      </c>
    </row>
    <row r="33" spans="1:4" ht="11.25" customHeight="1">
      <c r="A33" s="1711"/>
      <c r="B33" s="1703"/>
      <c r="C33" s="1710"/>
      <c r="D33" s="1709"/>
    </row>
    <row r="34" spans="1:4" ht="11.25" customHeight="1">
      <c r="A34" s="1708" t="s">
        <v>632</v>
      </c>
      <c r="B34" s="1697"/>
      <c r="C34" s="1707"/>
      <c r="D34" s="1706"/>
    </row>
    <row r="35" spans="1:4" ht="11.25" customHeight="1">
      <c r="A35" s="1705" t="s">
        <v>631</v>
      </c>
      <c r="B35" s="1699"/>
      <c r="C35" s="687">
        <v>4619</v>
      </c>
      <c r="D35" s="359">
        <v>4637</v>
      </c>
    </row>
    <row r="36" spans="1:4" ht="11.25" customHeight="1">
      <c r="A36" s="1704" t="s">
        <v>542</v>
      </c>
      <c r="B36" s="1703"/>
      <c r="C36" s="365">
        <v>2648</v>
      </c>
      <c r="D36" s="366">
        <v>4461</v>
      </c>
    </row>
    <row r="37" spans="1:4" ht="11.25" customHeight="1">
      <c r="A37" s="1701" t="s">
        <v>630</v>
      </c>
      <c r="B37" s="1702"/>
      <c r="C37" s="360">
        <v>46659</v>
      </c>
      <c r="D37" s="361">
        <v>45527</v>
      </c>
    </row>
    <row r="38" spans="1:4" ht="11.1" customHeight="1">
      <c r="A38" s="1700" t="s">
        <v>629</v>
      </c>
      <c r="B38" s="1699"/>
      <c r="C38" s="363">
        <v>53926</v>
      </c>
      <c r="D38" s="364">
        <v>54625</v>
      </c>
    </row>
    <row r="39" spans="1:4" ht="11.25" customHeight="1">
      <c r="A39" s="1701" t="s">
        <v>358</v>
      </c>
      <c r="B39" s="1697"/>
      <c r="C39" s="360">
        <v>11179</v>
      </c>
      <c r="D39" s="361">
        <v>11172</v>
      </c>
    </row>
    <row r="40" spans="1:4" ht="11.25" customHeight="1">
      <c r="A40" s="1700" t="s">
        <v>628</v>
      </c>
      <c r="B40" s="1699"/>
      <c r="C40" s="363">
        <v>65105</v>
      </c>
      <c r="D40" s="364">
        <v>65797</v>
      </c>
    </row>
    <row r="41" spans="1:4" ht="11.25" customHeight="1">
      <c r="A41" s="1698" t="s">
        <v>251</v>
      </c>
      <c r="B41" s="1697"/>
      <c r="C41" s="360">
        <v>1064</v>
      </c>
      <c r="D41" s="361">
        <v>1085</v>
      </c>
    </row>
    <row r="42" spans="1:4" ht="11.25" customHeight="1">
      <c r="A42" s="1693" t="s">
        <v>627</v>
      </c>
      <c r="B42" s="1692"/>
      <c r="C42" s="363">
        <v>66169</v>
      </c>
      <c r="D42" s="364">
        <v>66882</v>
      </c>
    </row>
    <row r="43" spans="1:4" ht="11.25" customHeight="1">
      <c r="A43" s="1696"/>
      <c r="B43" s="1695"/>
      <c r="C43" s="1694"/>
      <c r="D43" s="1694"/>
    </row>
    <row r="44" spans="1:4" ht="11.25" customHeight="1">
      <c r="A44" s="1693" t="s">
        <v>626</v>
      </c>
      <c r="B44" s="1692"/>
      <c r="C44" s="363">
        <v>1379656</v>
      </c>
      <c r="D44" s="364">
        <v>1349514</v>
      </c>
    </row>
  </sheetData>
  <mergeCells count="1">
    <mergeCell ref="A1:D1"/>
  </mergeCells>
  <pageMargins left="0.75" right="0.75" top="1" bottom="1" header="0.5" footer="0.5"/>
  <pageSetup paperSize="9" orientation="portrait" r:id="rId1"/>
  <headerFooter>
    <oddFooter>&amp;C&amp;1#&amp;"Calibri"&amp;10 Secret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showGridLines="0" zoomScaleNormal="100" workbookViewId="0">
      <selection activeCell="F22" sqref="F22"/>
    </sheetView>
  </sheetViews>
  <sheetFormatPr defaultColWidth="9.140625" defaultRowHeight="12.75"/>
  <cols>
    <col min="1" max="1" width="31.42578125" style="1256" bestFit="1" customWidth="1"/>
    <col min="2" max="8" width="10.42578125" style="1256" customWidth="1"/>
    <col min="9" max="16384" width="9.140625" style="1256"/>
  </cols>
  <sheetData>
    <row r="1" spans="1:8" ht="16.5" customHeight="1">
      <c r="A1" s="1817" t="s">
        <v>669</v>
      </c>
      <c r="B1" s="1817" t="s">
        <v>24</v>
      </c>
      <c r="C1" s="1817" t="s">
        <v>24</v>
      </c>
      <c r="D1" s="1817" t="s">
        <v>24</v>
      </c>
      <c r="E1" s="1817" t="s">
        <v>24</v>
      </c>
      <c r="F1" s="1817" t="s">
        <v>24</v>
      </c>
      <c r="G1" s="1817" t="s">
        <v>24</v>
      </c>
      <c r="H1" s="1817" t="s">
        <v>24</v>
      </c>
    </row>
    <row r="2" spans="1:8" ht="63.75" customHeight="1">
      <c r="A2" s="1739"/>
      <c r="B2" s="1738" t="s">
        <v>668</v>
      </c>
      <c r="C2" s="1738" t="s">
        <v>667</v>
      </c>
      <c r="D2" s="1738" t="s">
        <v>666</v>
      </c>
      <c r="E2" s="1738" t="s">
        <v>665</v>
      </c>
      <c r="F2" s="1738" t="s">
        <v>476</v>
      </c>
      <c r="G2" s="1738" t="s">
        <v>664</v>
      </c>
      <c r="H2" s="1738" t="s">
        <v>663</v>
      </c>
    </row>
    <row r="3" spans="1:8" ht="12" customHeight="1">
      <c r="A3" s="1737" t="s">
        <v>437</v>
      </c>
      <c r="B3" s="1736" t="s">
        <v>25</v>
      </c>
      <c r="C3" s="1736" t="s">
        <v>25</v>
      </c>
      <c r="D3" s="1736" t="s">
        <v>25</v>
      </c>
      <c r="E3" s="1736" t="s">
        <v>25</v>
      </c>
      <c r="F3" s="1736" t="s">
        <v>25</v>
      </c>
      <c r="G3" s="1736" t="s">
        <v>25</v>
      </c>
      <c r="H3" s="1736" t="s">
        <v>25</v>
      </c>
    </row>
    <row r="4" spans="1:8" ht="12" customHeight="1">
      <c r="A4" s="1728" t="s">
        <v>662</v>
      </c>
      <c r="B4" s="1735">
        <v>4637</v>
      </c>
      <c r="C4" s="1735">
        <v>11172</v>
      </c>
      <c r="D4" s="1735">
        <v>4461</v>
      </c>
      <c r="E4" s="1735">
        <v>45527</v>
      </c>
      <c r="F4" s="1726">
        <v>65797</v>
      </c>
      <c r="G4" s="1735">
        <v>1085</v>
      </c>
      <c r="H4" s="1726">
        <v>66882</v>
      </c>
    </row>
    <row r="5" spans="1:8" ht="12" customHeight="1">
      <c r="A5" s="1734" t="s">
        <v>661</v>
      </c>
      <c r="B5" s="1733">
        <v>0</v>
      </c>
      <c r="C5" s="1733">
        <v>195</v>
      </c>
      <c r="D5" s="1733">
        <v>0</v>
      </c>
      <c r="E5" s="1733">
        <v>1704</v>
      </c>
      <c r="F5" s="1732">
        <v>1899</v>
      </c>
      <c r="G5" s="1733">
        <v>4</v>
      </c>
      <c r="H5" s="1732">
        <v>1903</v>
      </c>
    </row>
    <row r="6" spans="1:8" ht="12" customHeight="1">
      <c r="A6" s="1734" t="s">
        <v>660</v>
      </c>
      <c r="B6" s="1733">
        <v>0</v>
      </c>
      <c r="C6" s="1733">
        <v>0</v>
      </c>
      <c r="D6" s="1733">
        <v>0</v>
      </c>
      <c r="E6" s="1733">
        <v>-186</v>
      </c>
      <c r="F6" s="1732">
        <v>-186</v>
      </c>
      <c r="G6" s="1733">
        <v>0</v>
      </c>
      <c r="H6" s="1732">
        <v>-186</v>
      </c>
    </row>
    <row r="7" spans="1:8" ht="12" customHeight="1">
      <c r="A7" s="1731" t="s">
        <v>659</v>
      </c>
      <c r="B7" s="1730">
        <v>0</v>
      </c>
      <c r="C7" s="1730">
        <v>0</v>
      </c>
      <c r="D7" s="1730">
        <v>-1842</v>
      </c>
      <c r="E7" s="1730">
        <v>0</v>
      </c>
      <c r="F7" s="1729">
        <v>-1842</v>
      </c>
      <c r="G7" s="1730">
        <v>0</v>
      </c>
      <c r="H7" s="1729">
        <v>-1842</v>
      </c>
    </row>
    <row r="8" spans="1:8" ht="12" customHeight="1">
      <c r="A8" s="1728" t="s">
        <v>658</v>
      </c>
      <c r="B8" s="1735">
        <v>0</v>
      </c>
      <c r="C8" s="1735">
        <v>195</v>
      </c>
      <c r="D8" s="1735">
        <v>-1842</v>
      </c>
      <c r="E8" s="1735">
        <v>1518</v>
      </c>
      <c r="F8" s="1726">
        <v>-129</v>
      </c>
      <c r="G8" s="1735">
        <v>4</v>
      </c>
      <c r="H8" s="1726">
        <v>-125</v>
      </c>
    </row>
    <row r="9" spans="1:8" ht="12" customHeight="1">
      <c r="A9" s="1734" t="s">
        <v>657</v>
      </c>
      <c r="B9" s="1733">
        <v>9</v>
      </c>
      <c r="C9" s="1733">
        <v>0</v>
      </c>
      <c r="D9" s="1733">
        <v>0</v>
      </c>
      <c r="E9" s="1733">
        <v>266</v>
      </c>
      <c r="F9" s="1732">
        <v>275</v>
      </c>
      <c r="G9" s="1733">
        <v>0</v>
      </c>
      <c r="H9" s="1732">
        <v>275</v>
      </c>
    </row>
    <row r="10" spans="1:8" ht="12" customHeight="1">
      <c r="A10" s="1734" t="s">
        <v>656</v>
      </c>
      <c r="B10" s="1733">
        <v>0</v>
      </c>
      <c r="C10" s="1733">
        <v>-195</v>
      </c>
      <c r="D10" s="1733">
        <v>0</v>
      </c>
      <c r="E10" s="1733">
        <v>0</v>
      </c>
      <c r="F10" s="1732">
        <v>-195</v>
      </c>
      <c r="G10" s="1733">
        <v>0</v>
      </c>
      <c r="H10" s="1732">
        <v>-195</v>
      </c>
    </row>
    <row r="11" spans="1:8" ht="12" customHeight="1">
      <c r="A11" s="1734" t="s">
        <v>655</v>
      </c>
      <c r="B11" s="1733">
        <v>0</v>
      </c>
      <c r="C11" s="1733">
        <v>0</v>
      </c>
      <c r="D11" s="1733">
        <v>2</v>
      </c>
      <c r="E11" s="1733">
        <v>-386</v>
      </c>
      <c r="F11" s="1732">
        <v>-384</v>
      </c>
      <c r="G11" s="1733">
        <v>0</v>
      </c>
      <c r="H11" s="1732">
        <v>-384</v>
      </c>
    </row>
    <row r="12" spans="1:8" ht="12" customHeight="1">
      <c r="A12" s="1734" t="s">
        <v>654</v>
      </c>
      <c r="B12" s="1733">
        <v>-27</v>
      </c>
      <c r="C12" s="1733">
        <v>0</v>
      </c>
      <c r="D12" s="1733">
        <v>27</v>
      </c>
      <c r="E12" s="1733">
        <v>-261</v>
      </c>
      <c r="F12" s="1732">
        <v>-261</v>
      </c>
      <c r="G12" s="1733">
        <v>0</v>
      </c>
      <c r="H12" s="1732">
        <v>-261</v>
      </c>
    </row>
    <row r="13" spans="1:8" ht="12" customHeight="1">
      <c r="A13" s="1734" t="s">
        <v>653</v>
      </c>
      <c r="B13" s="1733">
        <v>0</v>
      </c>
      <c r="C13" s="1733">
        <v>0</v>
      </c>
      <c r="D13" s="1733">
        <v>0</v>
      </c>
      <c r="E13" s="1733">
        <v>0</v>
      </c>
      <c r="F13" s="1732">
        <v>0</v>
      </c>
      <c r="G13" s="1733">
        <v>-1</v>
      </c>
      <c r="H13" s="1732">
        <v>-1</v>
      </c>
    </row>
    <row r="14" spans="1:8" ht="12" customHeight="1">
      <c r="A14" s="1731" t="s">
        <v>652</v>
      </c>
      <c r="B14" s="1730">
        <v>0</v>
      </c>
      <c r="C14" s="1730">
        <v>7</v>
      </c>
      <c r="D14" s="1730">
        <v>0</v>
      </c>
      <c r="E14" s="1730">
        <v>-5</v>
      </c>
      <c r="F14" s="1729">
        <v>2</v>
      </c>
      <c r="G14" s="1730">
        <v>-24</v>
      </c>
      <c r="H14" s="1729">
        <v>-22</v>
      </c>
    </row>
    <row r="15" spans="1:8" ht="12" customHeight="1">
      <c r="A15" s="1728" t="s">
        <v>651</v>
      </c>
      <c r="B15" s="1727">
        <v>4619</v>
      </c>
      <c r="C15" s="1727">
        <v>11179</v>
      </c>
      <c r="D15" s="1727">
        <v>2648</v>
      </c>
      <c r="E15" s="1727">
        <v>46659</v>
      </c>
      <c r="F15" s="1726">
        <v>65105</v>
      </c>
      <c r="G15" s="1727">
        <v>1064</v>
      </c>
      <c r="H15" s="1726">
        <v>66169</v>
      </c>
    </row>
  </sheetData>
  <mergeCells count="1">
    <mergeCell ref="A1:H1"/>
  </mergeCells>
  <pageMargins left="0.75" right="0.75" top="1" bottom="1" header="0.5" footer="0.5"/>
  <pageSetup paperSize="9" scale="83" orientation="portrait" r:id="rId1"/>
  <headerFooter>
    <oddFooter>&amp;C&amp;1#&amp;"Calibri"&amp;10 Secret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9"/>
  <sheetViews>
    <sheetView showGridLines="0" zoomScaleNormal="100" workbookViewId="0">
      <selection activeCell="D30" sqref="D30"/>
    </sheetView>
  </sheetViews>
  <sheetFormatPr defaultColWidth="9.140625" defaultRowHeight="12.75"/>
  <cols>
    <col min="1" max="1" width="39.7109375" style="1256" bestFit="1" customWidth="1"/>
    <col min="2" max="3" width="13.140625" style="1256" customWidth="1"/>
    <col min="4" max="16384" width="9.140625" style="1256"/>
  </cols>
  <sheetData>
    <row r="1" spans="1:3" ht="12" customHeight="1">
      <c r="A1" s="1758"/>
      <c r="B1" s="1757" t="s">
        <v>356</v>
      </c>
      <c r="C1" s="1757" t="s">
        <v>356</v>
      </c>
    </row>
    <row r="2" spans="1:3" ht="12" customHeight="1">
      <c r="A2" s="1756"/>
      <c r="B2" s="1755" t="s">
        <v>533</v>
      </c>
      <c r="C2" s="1755" t="s">
        <v>532</v>
      </c>
    </row>
    <row r="3" spans="1:3" ht="12" customHeight="1">
      <c r="A3" s="1754" t="s">
        <v>666</v>
      </c>
      <c r="B3" s="1753" t="s">
        <v>25</v>
      </c>
      <c r="C3" s="1753" t="s">
        <v>25</v>
      </c>
    </row>
    <row r="4" spans="1:3" ht="12.75" customHeight="1">
      <c r="A4" s="1752" t="s">
        <v>543</v>
      </c>
      <c r="B4" s="1751">
        <v>2393</v>
      </c>
      <c r="C4" s="1750">
        <v>2871</v>
      </c>
    </row>
    <row r="5" spans="1:3" ht="12.75" customHeight="1">
      <c r="A5" s="1748" t="s">
        <v>544</v>
      </c>
      <c r="B5" s="1749">
        <v>-315</v>
      </c>
      <c r="C5" s="1746">
        <v>5</v>
      </c>
    </row>
    <row r="6" spans="1:3" ht="12.75" customHeight="1">
      <c r="A6" s="1748" t="s">
        <v>672</v>
      </c>
      <c r="B6" s="1747">
        <v>849</v>
      </c>
      <c r="C6" s="1746">
        <v>1575</v>
      </c>
    </row>
    <row r="7" spans="1:3" ht="12.75" customHeight="1">
      <c r="A7" s="1748" t="s">
        <v>671</v>
      </c>
      <c r="B7" s="1747">
        <v>-1272</v>
      </c>
      <c r="C7" s="1746">
        <v>-954</v>
      </c>
    </row>
    <row r="8" spans="1:3" ht="12.75" customHeight="1">
      <c r="A8" s="1745" t="s">
        <v>670</v>
      </c>
      <c r="B8" s="1744">
        <v>993</v>
      </c>
      <c r="C8" s="1743">
        <v>964</v>
      </c>
    </row>
    <row r="9" spans="1:3" ht="12.75" customHeight="1">
      <c r="A9" s="1742" t="s">
        <v>468</v>
      </c>
      <c r="B9" s="1741">
        <v>2648</v>
      </c>
      <c r="C9" s="1740">
        <v>4461</v>
      </c>
    </row>
  </sheetData>
  <pageMargins left="0.7" right="0.7" top="0.75" bottom="0.75" header="0.3" footer="0.3"/>
  <pageSetup paperSize="9" orientation="portrait" r:id="rId1"/>
  <headerFooter>
    <oddFooter>&amp;C&amp;1#&amp;"Calibri"&amp;10 Secret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"/>
  <sheetViews>
    <sheetView showGridLines="0" zoomScaleNormal="100" workbookViewId="0">
      <selection activeCell="F26" sqref="F26"/>
    </sheetView>
  </sheetViews>
  <sheetFormatPr defaultColWidth="9" defaultRowHeight="12.75"/>
  <cols>
    <col min="1" max="1" width="33" style="84" customWidth="1"/>
    <col min="2" max="2" width="11" style="84" customWidth="1"/>
    <col min="3" max="3" width="0.7109375" style="84" customWidth="1"/>
    <col min="4" max="4" width="14.7109375" style="84" customWidth="1"/>
    <col min="5" max="5" width="0.7109375" style="84" customWidth="1"/>
    <col min="6" max="6" width="12.28515625" style="84" customWidth="1"/>
    <col min="7" max="7" width="14.7109375" style="84" customWidth="1"/>
    <col min="8" max="16384" width="9" style="84"/>
  </cols>
  <sheetData>
    <row r="1" spans="1:6" ht="15.75">
      <c r="A1" s="168" t="s">
        <v>41</v>
      </c>
    </row>
    <row r="2" spans="1:6" ht="75" customHeight="1">
      <c r="A2" s="281"/>
      <c r="B2" s="73" t="s">
        <v>145</v>
      </c>
      <c r="C2" s="73"/>
      <c r="D2" s="73" t="s">
        <v>146</v>
      </c>
      <c r="E2" s="73"/>
      <c r="F2" s="73" t="s">
        <v>147</v>
      </c>
    </row>
    <row r="3" spans="1:6" ht="11.25" customHeight="1">
      <c r="A3" s="465" t="s">
        <v>420</v>
      </c>
      <c r="B3" s="691" t="s">
        <v>25</v>
      </c>
      <c r="C3" s="692"/>
      <c r="D3" s="691" t="s">
        <v>262</v>
      </c>
      <c r="E3" s="693"/>
      <c r="F3" s="691" t="s">
        <v>32</v>
      </c>
    </row>
    <row r="4" spans="1:6" ht="11.25" customHeight="1">
      <c r="A4" s="541" t="s">
        <v>334</v>
      </c>
      <c r="B4" s="585">
        <v>297.99999999999926</v>
      </c>
      <c r="C4" s="663"/>
      <c r="D4" s="1217">
        <v>9920.4159023893462</v>
      </c>
      <c r="E4" s="663"/>
      <c r="F4" s="1218">
        <v>12</v>
      </c>
    </row>
    <row r="5" spans="1:6" ht="11.25" customHeight="1">
      <c r="A5" s="500" t="s">
        <v>335</v>
      </c>
      <c r="B5" s="586">
        <v>1263.0000000000005</v>
      </c>
      <c r="C5" s="618"/>
      <c r="D5" s="1219">
        <v>28216.245869972518</v>
      </c>
      <c r="E5" s="618"/>
      <c r="F5" s="1220">
        <v>17.899999999999999</v>
      </c>
    </row>
    <row r="6" spans="1:6" ht="11.25" customHeight="1">
      <c r="A6" s="542" t="s">
        <v>336</v>
      </c>
      <c r="B6" s="1117">
        <v>167.99999999999935</v>
      </c>
      <c r="C6" s="618"/>
      <c r="D6" s="1221">
        <v>4083.3850296806845</v>
      </c>
      <c r="E6" s="618"/>
      <c r="F6" s="1222">
        <v>16.499999999999996</v>
      </c>
    </row>
    <row r="7" spans="1:6" ht="11.25" customHeight="1">
      <c r="A7" s="541" t="s">
        <v>337</v>
      </c>
      <c r="B7" s="585">
        <v>1430.9999999999995</v>
      </c>
      <c r="C7" s="664"/>
      <c r="D7" s="1217">
        <v>32299.630899653199</v>
      </c>
      <c r="E7" s="664"/>
      <c r="F7" s="1218">
        <v>17.7</v>
      </c>
    </row>
    <row r="8" spans="1:6" ht="11.25" customHeight="1">
      <c r="A8" s="500" t="s">
        <v>338</v>
      </c>
      <c r="B8" s="586">
        <v>-24.999999999999275</v>
      </c>
      <c r="C8" s="664"/>
      <c r="D8" s="1219">
        <v>4266.3375632480775</v>
      </c>
      <c r="E8" s="664"/>
      <c r="F8" s="1220" t="s">
        <v>223</v>
      </c>
    </row>
    <row r="9" spans="1:6" ht="11.25" customHeight="1">
      <c r="A9" s="543" t="s">
        <v>339</v>
      </c>
      <c r="B9" s="1119">
        <v>1703.9999999999998</v>
      </c>
      <c r="C9" s="577"/>
      <c r="D9" s="1223">
        <v>46486.384365290614</v>
      </c>
      <c r="E9" s="577"/>
      <c r="F9" s="1224">
        <v>14.7</v>
      </c>
    </row>
    <row r="10" spans="1:6" ht="11.25" customHeight="1">
      <c r="A10" s="507"/>
      <c r="B10" s="664"/>
      <c r="C10" s="664"/>
      <c r="D10" s="664"/>
      <c r="E10" s="664"/>
      <c r="F10" s="664"/>
    </row>
    <row r="11" spans="1:6" ht="11.25" customHeight="1">
      <c r="A11" s="465" t="s">
        <v>421</v>
      </c>
      <c r="B11" s="665"/>
      <c r="C11" s="663"/>
      <c r="D11" s="665"/>
      <c r="E11" s="663"/>
      <c r="F11" s="665"/>
    </row>
    <row r="12" spans="1:6" ht="11.25" customHeight="1">
      <c r="A12" s="484" t="s">
        <v>334</v>
      </c>
      <c r="B12" s="617">
        <v>175</v>
      </c>
      <c r="C12" s="663"/>
      <c r="D12" s="666">
        <v>10100</v>
      </c>
      <c r="E12" s="663"/>
      <c r="F12" s="667">
        <v>6.9</v>
      </c>
    </row>
    <row r="13" spans="1:6" ht="11.25" customHeight="1">
      <c r="A13" s="500" t="s">
        <v>335</v>
      </c>
      <c r="B13" s="618">
        <v>820</v>
      </c>
      <c r="C13" s="618"/>
      <c r="D13" s="668">
        <v>26200</v>
      </c>
      <c r="E13" s="618"/>
      <c r="F13" s="669">
        <v>12.5</v>
      </c>
    </row>
    <row r="14" spans="1:6" ht="11.25" customHeight="1">
      <c r="A14" s="542" t="s">
        <v>336</v>
      </c>
      <c r="B14" s="670">
        <v>-291</v>
      </c>
      <c r="C14" s="618"/>
      <c r="D14" s="671">
        <v>5000</v>
      </c>
      <c r="E14" s="618"/>
      <c r="F14" s="672">
        <v>-23.5</v>
      </c>
    </row>
    <row r="15" spans="1:6" ht="11.25" customHeight="1">
      <c r="A15" s="541" t="s">
        <v>337</v>
      </c>
      <c r="B15" s="673">
        <v>529</v>
      </c>
      <c r="C15" s="664"/>
      <c r="D15" s="674">
        <v>31200</v>
      </c>
      <c r="E15" s="664"/>
      <c r="F15" s="675">
        <v>6.8</v>
      </c>
    </row>
    <row r="16" spans="1:6" ht="11.25" customHeight="1">
      <c r="A16" s="542" t="s">
        <v>338</v>
      </c>
      <c r="B16" s="676">
        <v>-99</v>
      </c>
      <c r="C16" s="664"/>
      <c r="D16" s="677">
        <v>5600</v>
      </c>
      <c r="E16" s="664"/>
      <c r="F16" s="678" t="s">
        <v>223</v>
      </c>
    </row>
    <row r="17" spans="1:6" ht="11.25" customHeight="1">
      <c r="A17" s="543" t="s">
        <v>339</v>
      </c>
      <c r="B17" s="679">
        <v>605</v>
      </c>
      <c r="C17" s="577"/>
      <c r="D17" s="680">
        <v>47000</v>
      </c>
      <c r="E17" s="577"/>
      <c r="F17" s="681">
        <v>5.0999999999999996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 Secret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141"/>
  <sheetViews>
    <sheetView showGridLines="0" tabSelected="1" zoomScaleNormal="100" workbookViewId="0">
      <selection activeCell="B2" sqref="B2"/>
    </sheetView>
  </sheetViews>
  <sheetFormatPr defaultColWidth="9" defaultRowHeight="12" customHeight="1"/>
  <cols>
    <col min="1" max="1" width="6.28515625" style="764" customWidth="1"/>
    <col min="2" max="2" width="51.28515625" style="1" customWidth="1"/>
    <col min="3" max="3" width="12.28515625" style="1" customWidth="1"/>
    <col min="4" max="4" width="15" style="1" customWidth="1"/>
    <col min="5" max="5" width="16.7109375" style="1" customWidth="1"/>
    <col min="6" max="6" width="5.28515625" style="1" customWidth="1"/>
    <col min="7" max="171" width="8" style="1" customWidth="1"/>
    <col min="172" max="16384" width="9" style="1"/>
  </cols>
  <sheetData>
    <row r="1" spans="1:11" ht="15.75" customHeight="1">
      <c r="B1" s="190" t="s">
        <v>49</v>
      </c>
      <c r="C1" s="1778"/>
      <c r="D1" s="1778" t="s">
        <v>24</v>
      </c>
      <c r="E1" s="1778" t="s">
        <v>24</v>
      </c>
      <c r="F1" s="9"/>
    </row>
    <row r="2" spans="1:11" ht="12" customHeight="1">
      <c r="A2" s="766"/>
      <c r="B2" s="191" t="s">
        <v>242</v>
      </c>
      <c r="C2" s="701" t="s">
        <v>401</v>
      </c>
      <c r="D2" s="701" t="s">
        <v>240</v>
      </c>
      <c r="E2" s="702"/>
      <c r="F2" s="10"/>
    </row>
    <row r="3" spans="1:11" ht="12" customHeight="1">
      <c r="A3" s="766"/>
      <c r="B3" s="192"/>
      <c r="C3" s="703" t="s">
        <v>25</v>
      </c>
      <c r="D3" s="703" t="s">
        <v>25</v>
      </c>
      <c r="E3" s="703" t="s">
        <v>3</v>
      </c>
      <c r="F3" s="12"/>
    </row>
    <row r="4" spans="1:11" s="995" customFormat="1" ht="12" customHeight="1">
      <c r="A4" s="766"/>
      <c r="B4" s="277" t="s">
        <v>275</v>
      </c>
      <c r="C4" s="586">
        <v>1850.9999999999991</v>
      </c>
      <c r="D4" s="838">
        <v>2331</v>
      </c>
      <c r="E4" s="830">
        <v>-20.592020592020592</v>
      </c>
      <c r="F4" s="12"/>
    </row>
    <row r="5" spans="1:11" s="995" customFormat="1" ht="12" customHeight="1">
      <c r="A5" s="766"/>
      <c r="B5" s="278" t="s">
        <v>276</v>
      </c>
      <c r="C5" s="586">
        <v>4049</v>
      </c>
      <c r="D5" s="838">
        <v>3952</v>
      </c>
      <c r="E5" s="399">
        <v>2.4544534412955468</v>
      </c>
      <c r="F5" s="12"/>
    </row>
    <row r="6" spans="1:11" ht="12" customHeight="1">
      <c r="A6" s="766"/>
      <c r="B6" s="279" t="s">
        <v>101</v>
      </c>
      <c r="C6" s="585">
        <v>5899.9999999999945</v>
      </c>
      <c r="D6" s="829">
        <v>6283</v>
      </c>
      <c r="E6" s="829">
        <v>-6.0958141015438487</v>
      </c>
      <c r="F6" s="6"/>
    </row>
    <row r="7" spans="1:11" ht="12" customHeight="1">
      <c r="A7" s="766"/>
      <c r="B7" s="278" t="s">
        <v>243</v>
      </c>
      <c r="C7" s="1117">
        <v>-54.999999999999993</v>
      </c>
      <c r="D7" s="831">
        <v>-2115</v>
      </c>
      <c r="E7" s="1118">
        <v>97.399527186761233</v>
      </c>
      <c r="F7" s="6"/>
    </row>
    <row r="8" spans="1:11" ht="12" customHeight="1">
      <c r="A8" s="766"/>
      <c r="B8" s="279" t="s">
        <v>244</v>
      </c>
      <c r="C8" s="1119">
        <v>5844.9999999999927</v>
      </c>
      <c r="D8" s="832">
        <v>4168</v>
      </c>
      <c r="E8" s="1120">
        <v>40.235124760076772</v>
      </c>
      <c r="F8" s="6"/>
    </row>
    <row r="9" spans="1:11" ht="12" customHeight="1">
      <c r="A9" s="766"/>
      <c r="B9" s="280" t="s">
        <v>245</v>
      </c>
      <c r="C9" s="586">
        <v>-3545</v>
      </c>
      <c r="D9" s="48">
        <v>-3253</v>
      </c>
      <c r="E9" s="48">
        <v>-8.9763295419612668</v>
      </c>
      <c r="F9" s="6"/>
      <c r="G9" s="76"/>
      <c r="H9" s="76"/>
      <c r="I9" s="76"/>
      <c r="J9" s="76"/>
      <c r="K9" s="76"/>
    </row>
    <row r="10" spans="1:11" s="76" customFormat="1" ht="12" customHeight="1">
      <c r="A10" s="766"/>
      <c r="B10" s="278" t="s">
        <v>246</v>
      </c>
      <c r="C10" s="1117">
        <v>-32.647931810000003</v>
      </c>
      <c r="D10" s="833">
        <v>-10.340853689999999</v>
      </c>
      <c r="E10" s="1118" t="s">
        <v>1</v>
      </c>
      <c r="F10" s="6"/>
      <c r="J10" s="281"/>
    </row>
    <row r="11" spans="1:11" s="76" customFormat="1" ht="12" customHeight="1">
      <c r="A11" s="767"/>
      <c r="B11" s="279" t="s">
        <v>247</v>
      </c>
      <c r="C11" s="1119">
        <v>-3577.9999999999964</v>
      </c>
      <c r="D11" s="834">
        <v>-3263</v>
      </c>
      <c r="E11" s="1120">
        <v>-9.6536929206251916</v>
      </c>
      <c r="F11" s="6"/>
      <c r="G11" s="8"/>
      <c r="H11" s="8"/>
      <c r="I11" s="8"/>
      <c r="J11" s="8"/>
      <c r="K11" s="8"/>
    </row>
    <row r="12" spans="1:11" s="8" customFormat="1" ht="12" customHeight="1">
      <c r="A12" s="766"/>
      <c r="B12" s="278" t="s">
        <v>173</v>
      </c>
      <c r="C12" s="1117">
        <v>132.00000000000031</v>
      </c>
      <c r="D12" s="835">
        <v>7.9999999999993703</v>
      </c>
      <c r="E12" s="1118" t="s">
        <v>1</v>
      </c>
      <c r="F12" s="6"/>
      <c r="G12" s="1"/>
      <c r="H12" s="1"/>
      <c r="I12" s="1"/>
      <c r="J12" s="1"/>
      <c r="K12" s="1"/>
    </row>
    <row r="13" spans="1:11" ht="12" customHeight="1">
      <c r="A13" s="768"/>
      <c r="B13" s="279" t="s">
        <v>249</v>
      </c>
      <c r="C13" s="1119">
        <v>2398.9999999999995</v>
      </c>
      <c r="D13" s="836">
        <v>913.00000000000102</v>
      </c>
      <c r="E13" s="1120" t="s">
        <v>1</v>
      </c>
      <c r="F13" s="6"/>
      <c r="G13" s="5"/>
      <c r="H13" s="5"/>
      <c r="I13" s="5"/>
      <c r="J13" s="5"/>
      <c r="K13" s="5"/>
    </row>
    <row r="14" spans="1:11" s="5" customFormat="1" ht="12" customHeight="1">
      <c r="A14" s="768"/>
      <c r="B14" s="278" t="s">
        <v>389</v>
      </c>
      <c r="C14" s="1117">
        <v>-495.99999999999989</v>
      </c>
      <c r="D14" s="837">
        <v>-70.999999999999801</v>
      </c>
      <c r="E14" s="1118" t="s">
        <v>1</v>
      </c>
      <c r="F14" s="6"/>
    </row>
    <row r="15" spans="1:11" s="5" customFormat="1" ht="12" customHeight="1">
      <c r="A15" s="768"/>
      <c r="B15" s="279" t="s">
        <v>250</v>
      </c>
      <c r="C15" s="1119">
        <v>1902.9999999999989</v>
      </c>
      <c r="D15" s="836">
        <v>842.00000000000102</v>
      </c>
      <c r="E15" s="1120" t="s">
        <v>1</v>
      </c>
      <c r="F15" s="6"/>
    </row>
    <row r="16" spans="1:11" s="5" customFormat="1" ht="12" customHeight="1">
      <c r="A16" s="768"/>
      <c r="B16" s="281" t="s">
        <v>251</v>
      </c>
      <c r="C16" s="586">
        <v>-4.0000000000001439</v>
      </c>
      <c r="D16" s="838">
        <v>-16.000000000000099</v>
      </c>
      <c r="E16" s="48">
        <v>75</v>
      </c>
      <c r="F16" s="6"/>
    </row>
    <row r="17" spans="1:11" s="5" customFormat="1" ht="12" customHeight="1">
      <c r="A17" s="768"/>
      <c r="B17" s="278" t="s">
        <v>252</v>
      </c>
      <c r="C17" s="1117">
        <v>-195</v>
      </c>
      <c r="D17" s="837">
        <v>-221</v>
      </c>
      <c r="E17" s="1118">
        <v>11.764705882352942</v>
      </c>
      <c r="F17" s="6"/>
    </row>
    <row r="18" spans="1:11" s="5" customFormat="1" ht="12" customHeight="1">
      <c r="A18" s="768"/>
      <c r="B18" s="279" t="s">
        <v>253</v>
      </c>
      <c r="C18" s="1119">
        <v>1703.9999999999998</v>
      </c>
      <c r="D18" s="836">
        <v>605</v>
      </c>
      <c r="E18" s="1120" t="s">
        <v>1</v>
      </c>
      <c r="F18" s="6"/>
    </row>
    <row r="19" spans="1:11" s="5" customFormat="1" ht="12" customHeight="1">
      <c r="A19" s="769"/>
      <c r="B19" s="282"/>
      <c r="C19" s="839"/>
      <c r="D19" s="839"/>
      <c r="E19" s="840"/>
      <c r="F19" s="13"/>
      <c r="G19" s="7"/>
      <c r="H19" s="7"/>
      <c r="I19" s="7"/>
      <c r="J19" s="7"/>
      <c r="K19" s="7"/>
    </row>
    <row r="20" spans="1:11" s="7" customFormat="1" ht="12" customHeight="1">
      <c r="A20" s="769"/>
      <c r="B20" s="283" t="s">
        <v>254</v>
      </c>
      <c r="C20" s="841"/>
      <c r="D20" s="841"/>
      <c r="E20" s="841"/>
      <c r="F20" s="6"/>
    </row>
    <row r="21" spans="1:11" s="7" customFormat="1" ht="12" customHeight="1">
      <c r="A21" s="769"/>
      <c r="B21" s="281" t="s">
        <v>255</v>
      </c>
      <c r="C21" s="1121">
        <v>0.14699999999999999</v>
      </c>
      <c r="D21" s="842">
        <v>5.0999999999999997E-2</v>
      </c>
      <c r="E21" s="1122"/>
      <c r="F21" s="6"/>
    </row>
    <row r="22" spans="1:11" s="7" customFormat="1" ht="12" customHeight="1">
      <c r="A22" s="769"/>
      <c r="B22" s="281" t="s">
        <v>256</v>
      </c>
      <c r="C22" s="1123">
        <v>46486.384365290614</v>
      </c>
      <c r="D22" s="1124">
        <v>46994.626145163202</v>
      </c>
      <c r="E22" s="48"/>
      <c r="F22" s="6"/>
    </row>
    <row r="23" spans="1:11" s="7" customFormat="1" ht="12.75">
      <c r="A23" s="769"/>
      <c r="B23" s="281" t="s">
        <v>257</v>
      </c>
      <c r="C23" s="1125">
        <v>0.61</v>
      </c>
      <c r="D23" s="843">
        <v>0.52</v>
      </c>
      <c r="E23" s="1122"/>
      <c r="F23" s="6"/>
    </row>
    <row r="24" spans="1:11" s="7" customFormat="1" ht="12" customHeight="1">
      <c r="A24" s="769"/>
      <c r="B24" s="281" t="s">
        <v>258</v>
      </c>
      <c r="C24" s="844">
        <v>6.4023689919431996</v>
      </c>
      <c r="D24" s="845">
        <v>222.585047943023</v>
      </c>
      <c r="E24" s="1126"/>
      <c r="F24" s="6"/>
    </row>
    <row r="25" spans="1:11" s="7" customFormat="1" ht="12" customHeight="1">
      <c r="A25" s="769"/>
      <c r="B25" s="282" t="s">
        <v>259</v>
      </c>
      <c r="C25" s="846">
        <v>9.9</v>
      </c>
      <c r="D25" s="847">
        <v>3.5015356684643502</v>
      </c>
      <c r="E25" s="839"/>
      <c r="F25" s="6"/>
      <c r="G25" s="42"/>
      <c r="H25" s="42"/>
      <c r="I25" s="42"/>
      <c r="J25" s="42"/>
      <c r="K25" s="42"/>
    </row>
    <row r="26" spans="1:11" s="42" customFormat="1" ht="12" customHeight="1">
      <c r="A26" s="769"/>
      <c r="B26" s="281" t="s">
        <v>260</v>
      </c>
      <c r="C26" s="847"/>
      <c r="D26" s="847"/>
      <c r="E26" s="840"/>
      <c r="F26" s="6"/>
      <c r="G26" s="7"/>
      <c r="H26" s="7"/>
      <c r="I26" s="7"/>
      <c r="J26" s="7"/>
      <c r="K26" s="7"/>
    </row>
    <row r="27" spans="1:11" ht="13.5" customHeight="1">
      <c r="A27" s="770"/>
      <c r="B27" s="281"/>
      <c r="C27" s="848" t="s">
        <v>402</v>
      </c>
      <c r="D27" s="848" t="s">
        <v>403</v>
      </c>
      <c r="E27" s="849" t="s">
        <v>404</v>
      </c>
      <c r="F27" s="6"/>
      <c r="H27" s="76"/>
      <c r="I27" s="76"/>
      <c r="J27" s="76"/>
      <c r="K27" s="76"/>
    </row>
    <row r="28" spans="1:11" s="76" customFormat="1" ht="15" customHeight="1">
      <c r="A28" s="770"/>
      <c r="B28" s="715" t="s">
        <v>391</v>
      </c>
      <c r="C28" s="850" t="s">
        <v>151</v>
      </c>
      <c r="D28" s="850" t="s">
        <v>151</v>
      </c>
      <c r="E28" s="850" t="s">
        <v>151</v>
      </c>
      <c r="F28" s="6"/>
    </row>
    <row r="29" spans="1:11" s="995" customFormat="1" ht="15" customHeight="1">
      <c r="A29" s="770"/>
      <c r="B29" s="1231" t="s">
        <v>308</v>
      </c>
      <c r="C29" s="855">
        <v>345778.81365520984</v>
      </c>
      <c r="D29" s="856">
        <v>342632.49910337984</v>
      </c>
      <c r="E29" s="856">
        <v>374149</v>
      </c>
      <c r="F29" s="840"/>
    </row>
    <row r="30" spans="1:11" s="995" customFormat="1" ht="15" customHeight="1">
      <c r="A30" s="770"/>
      <c r="B30" s="281" t="s">
        <v>426</v>
      </c>
      <c r="C30" s="1121">
        <v>2.1999999999999999E-2</v>
      </c>
      <c r="D30" s="1241">
        <v>2.4E-2</v>
      </c>
      <c r="E30" s="1241">
        <v>2.1000000000000001E-2</v>
      </c>
      <c r="F30" s="840"/>
    </row>
    <row r="31" spans="1:11" s="995" customFormat="1" ht="15" customHeight="1">
      <c r="A31" s="770"/>
      <c r="B31" s="281" t="s">
        <v>315</v>
      </c>
      <c r="C31" s="855">
        <v>498751.75393768976</v>
      </c>
      <c r="D31" s="856">
        <v>481035.97574077011</v>
      </c>
      <c r="E31" s="856">
        <v>470698</v>
      </c>
      <c r="F31" s="840"/>
    </row>
    <row r="32" spans="1:11" s="76" customFormat="1" ht="13.5" customHeight="1">
      <c r="A32" s="770"/>
      <c r="B32" s="281" t="s">
        <v>263</v>
      </c>
      <c r="C32" s="851">
        <v>266.90761912589869</v>
      </c>
      <c r="D32" s="852">
        <v>268.8890803003103</v>
      </c>
      <c r="E32" s="852">
        <v>284.380130312017</v>
      </c>
      <c r="F32" s="6"/>
    </row>
    <row r="33" spans="1:11" s="76" customFormat="1" ht="12.75">
      <c r="A33" s="770"/>
      <c r="B33" s="281" t="s">
        <v>264</v>
      </c>
      <c r="C33" s="853">
        <v>0.14599999999999999</v>
      </c>
      <c r="D33" s="854">
        <v>0.151</v>
      </c>
      <c r="E33" s="854">
        <v>0.13100000000000001</v>
      </c>
      <c r="F33" s="6"/>
      <c r="H33" s="1"/>
      <c r="I33" s="1"/>
      <c r="J33" s="1"/>
      <c r="K33" s="1"/>
    </row>
    <row r="34" spans="1:11" ht="12" customHeight="1">
      <c r="A34" s="770"/>
      <c r="B34" s="281" t="s">
        <v>265</v>
      </c>
      <c r="C34" s="855">
        <v>45905.628397002896</v>
      </c>
      <c r="D34" s="856">
        <v>46314</v>
      </c>
      <c r="E34" s="856">
        <v>42484</v>
      </c>
      <c r="F34" s="6"/>
    </row>
    <row r="35" spans="1:11" ht="12" customHeight="1">
      <c r="A35" s="770"/>
      <c r="B35" s="281" t="s">
        <v>266</v>
      </c>
      <c r="C35" s="855">
        <v>313356</v>
      </c>
      <c r="D35" s="856">
        <v>306203</v>
      </c>
      <c r="E35" s="856">
        <v>325631</v>
      </c>
      <c r="F35" s="6"/>
    </row>
    <row r="36" spans="1:11" ht="12" customHeight="1">
      <c r="A36" s="770"/>
      <c r="B36" s="281" t="s">
        <v>267</v>
      </c>
      <c r="C36" s="1127">
        <v>4.9000000000000002E-2</v>
      </c>
      <c r="D36" s="857">
        <v>0.05</v>
      </c>
      <c r="E36" s="857">
        <v>4.4999999999999998E-2</v>
      </c>
      <c r="F36" s="6"/>
      <c r="H36" s="15"/>
      <c r="I36" s="15"/>
      <c r="J36" s="15"/>
      <c r="K36" s="15"/>
    </row>
    <row r="37" spans="1:11" s="15" customFormat="1" ht="12" customHeight="1">
      <c r="A37" s="766"/>
      <c r="B37" s="281" t="s">
        <v>268</v>
      </c>
      <c r="C37" s="1127">
        <v>0.05</v>
      </c>
      <c r="D37" s="857">
        <v>5.2999999999999999E-2</v>
      </c>
      <c r="E37" s="858">
        <v>4.4999999999999998E-2</v>
      </c>
      <c r="F37" s="6"/>
      <c r="H37" s="1"/>
      <c r="I37" s="1"/>
      <c r="J37" s="1"/>
      <c r="K37" s="1"/>
    </row>
    <row r="38" spans="1:11" ht="12" customHeight="1">
      <c r="A38" s="766"/>
      <c r="B38" s="281"/>
      <c r="C38" s="993"/>
      <c r="D38" s="859"/>
      <c r="E38" s="1128"/>
      <c r="F38" s="3"/>
    </row>
    <row r="39" spans="1:11" ht="14.25" customHeight="1">
      <c r="A39" s="766"/>
      <c r="B39" s="283" t="s">
        <v>269</v>
      </c>
      <c r="C39" s="860"/>
      <c r="D39" s="861"/>
      <c r="E39" s="862"/>
      <c r="F39" s="6"/>
    </row>
    <row r="40" spans="1:11" ht="12" customHeight="1">
      <c r="A40" s="768"/>
      <c r="B40" s="277" t="s">
        <v>270</v>
      </c>
      <c r="C40" s="585">
        <v>290</v>
      </c>
      <c r="D40" s="1232">
        <v>266</v>
      </c>
      <c r="E40" s="1232">
        <v>237</v>
      </c>
      <c r="F40" s="2"/>
    </row>
    <row r="41" spans="1:11" ht="12" customHeight="1">
      <c r="A41" s="768"/>
      <c r="B41" s="281" t="s">
        <v>271</v>
      </c>
      <c r="C41" s="1129">
        <v>1.61</v>
      </c>
      <c r="D41" s="863">
        <v>1.62</v>
      </c>
      <c r="E41" s="863">
        <v>1.55</v>
      </c>
      <c r="F41" s="2"/>
    </row>
    <row r="42" spans="1:11" ht="12" customHeight="1">
      <c r="A42" s="768"/>
      <c r="B42" s="281" t="s">
        <v>272</v>
      </c>
      <c r="C42" s="1129">
        <v>0.69</v>
      </c>
      <c r="D42" s="863">
        <v>0.71</v>
      </c>
      <c r="E42" s="863">
        <v>0.79</v>
      </c>
      <c r="F42" s="4"/>
      <c r="H42" s="76"/>
      <c r="I42" s="76"/>
      <c r="J42" s="76"/>
      <c r="K42" s="76"/>
    </row>
    <row r="43" spans="1:11" s="76" customFormat="1" ht="12" customHeight="1">
      <c r="A43" s="768"/>
      <c r="B43" s="1"/>
      <c r="C43" s="1"/>
      <c r="D43" s="1"/>
      <c r="E43" s="1"/>
      <c r="F43" s="4"/>
      <c r="H43" s="5"/>
      <c r="I43" s="5"/>
      <c r="J43" s="5"/>
      <c r="K43" s="5"/>
    </row>
    <row r="44" spans="1:11" s="5" customFormat="1" ht="12" customHeight="1">
      <c r="A44" s="764"/>
      <c r="B44" s="1"/>
      <c r="C44" s="1"/>
      <c r="D44" s="1"/>
      <c r="E44" s="1"/>
      <c r="F44" s="4"/>
    </row>
    <row r="45" spans="1:11" s="5" customFormat="1" ht="12" customHeight="1">
      <c r="A45" s="765"/>
      <c r="B45" s="1"/>
      <c r="C45" s="1"/>
      <c r="D45" s="1"/>
      <c r="E45" s="1"/>
      <c r="F45" s="4"/>
    </row>
    <row r="46" spans="1:11" s="5" customFormat="1" ht="12" customHeight="1">
      <c r="A46" s="765"/>
      <c r="B46" s="1"/>
      <c r="C46" s="263"/>
      <c r="D46" s="1"/>
      <c r="E46" s="1"/>
      <c r="F46" s="1"/>
    </row>
    <row r="47" spans="1:11" s="5" customFormat="1" ht="12" customHeight="1">
      <c r="A47" s="765"/>
      <c r="B47" s="1"/>
      <c r="C47" s="263"/>
      <c r="D47" s="1"/>
      <c r="E47" s="1"/>
      <c r="F47" s="1"/>
      <c r="H47" s="1"/>
      <c r="I47" s="1"/>
      <c r="J47" s="1"/>
      <c r="K47" s="1"/>
    </row>
    <row r="48" spans="1:11" ht="12" customHeight="1">
      <c r="A48" s="765"/>
      <c r="C48" s="264"/>
    </row>
    <row r="49" spans="1:5" ht="12" customHeight="1">
      <c r="A49" s="765"/>
    </row>
    <row r="50" spans="1:5" ht="12" customHeight="1">
      <c r="A50" s="765"/>
    </row>
    <row r="51" spans="1:5" ht="12" customHeight="1">
      <c r="A51" s="765"/>
    </row>
    <row r="52" spans="1:5" ht="12" customHeight="1">
      <c r="A52" s="765"/>
      <c r="C52" s="700"/>
    </row>
    <row r="53" spans="1:5" ht="12" customHeight="1">
      <c r="A53" s="765"/>
      <c r="B53" s="485"/>
      <c r="C53" s="485"/>
      <c r="D53" s="485"/>
      <c r="E53" s="174"/>
    </row>
    <row r="54" spans="1:5" ht="12.75">
      <c r="A54" s="765"/>
      <c r="B54" s="485"/>
      <c r="C54" s="485"/>
      <c r="D54" s="485"/>
    </row>
    <row r="55" spans="1:5" ht="12" customHeight="1">
      <c r="A55" s="765"/>
      <c r="B55" s="485"/>
      <c r="C55" s="485"/>
      <c r="D55" s="485"/>
    </row>
    <row r="56" spans="1:5" ht="12" customHeight="1">
      <c r="A56" s="765"/>
      <c r="B56" s="485"/>
      <c r="C56" s="485"/>
      <c r="D56" s="485"/>
    </row>
    <row r="57" spans="1:5" ht="12" customHeight="1">
      <c r="A57" s="765"/>
      <c r="B57" s="485"/>
      <c r="C57" s="485"/>
      <c r="D57" s="485"/>
    </row>
    <row r="58" spans="1:5" ht="12" customHeight="1">
      <c r="A58" s="765"/>
    </row>
    <row r="59" spans="1:5" ht="12" customHeight="1">
      <c r="A59" s="765"/>
    </row>
    <row r="60" spans="1:5" ht="12" customHeight="1">
      <c r="A60" s="765"/>
    </row>
    <row r="61" spans="1:5" ht="12" customHeight="1">
      <c r="A61" s="765"/>
    </row>
    <row r="62" spans="1:5" ht="12" customHeight="1">
      <c r="A62" s="765"/>
    </row>
    <row r="63" spans="1:5" ht="12" customHeight="1">
      <c r="A63" s="765"/>
    </row>
    <row r="64" spans="1:5" ht="12" customHeight="1">
      <c r="A64" s="765"/>
    </row>
    <row r="65" spans="1:1" ht="12" customHeight="1">
      <c r="A65" s="765"/>
    </row>
    <row r="66" spans="1:1" ht="12" customHeight="1">
      <c r="A66" s="765"/>
    </row>
    <row r="67" spans="1:1" ht="12" customHeight="1">
      <c r="A67" s="765"/>
    </row>
    <row r="68" spans="1:1" ht="12" customHeight="1">
      <c r="A68" s="765"/>
    </row>
    <row r="69" spans="1:1" ht="12" customHeight="1">
      <c r="A69" s="765"/>
    </row>
    <row r="70" spans="1:1" ht="12" customHeight="1">
      <c r="A70" s="765"/>
    </row>
    <row r="71" spans="1:1" ht="12" customHeight="1">
      <c r="A71" s="765"/>
    </row>
    <row r="72" spans="1:1" ht="12" customHeight="1">
      <c r="A72" s="765"/>
    </row>
    <row r="73" spans="1:1" ht="12" customHeight="1">
      <c r="A73" s="765"/>
    </row>
    <row r="74" spans="1:1" ht="12" customHeight="1">
      <c r="A74" s="765"/>
    </row>
    <row r="75" spans="1:1" ht="12" customHeight="1">
      <c r="A75" s="765"/>
    </row>
    <row r="76" spans="1:1" ht="12" customHeight="1">
      <c r="A76" s="765"/>
    </row>
    <row r="77" spans="1:1" ht="12" customHeight="1">
      <c r="A77" s="765"/>
    </row>
    <row r="78" spans="1:1" ht="12" customHeight="1">
      <c r="A78" s="765"/>
    </row>
    <row r="79" spans="1:1" ht="12" customHeight="1">
      <c r="A79" s="765"/>
    </row>
    <row r="82" spans="1:1" ht="12" customHeight="1">
      <c r="A82" s="765"/>
    </row>
    <row r="83" spans="1:1" ht="12" customHeight="1">
      <c r="A83" s="765"/>
    </row>
    <row r="84" spans="1:1" ht="12" customHeight="1">
      <c r="A84" s="765"/>
    </row>
    <row r="85" spans="1:1" ht="12" customHeight="1">
      <c r="A85" s="765"/>
    </row>
    <row r="86" spans="1:1" ht="12" customHeight="1">
      <c r="A86" s="765"/>
    </row>
    <row r="88" spans="1:1" ht="12" customHeight="1">
      <c r="A88" s="765"/>
    </row>
    <row r="89" spans="1:1" ht="12" customHeight="1">
      <c r="A89" s="765"/>
    </row>
    <row r="90" spans="1:1" ht="12" customHeight="1">
      <c r="A90" s="765"/>
    </row>
    <row r="91" spans="1:1" ht="12" customHeight="1">
      <c r="A91" s="765"/>
    </row>
    <row r="92" spans="1:1" ht="12" customHeight="1">
      <c r="A92" s="765"/>
    </row>
    <row r="95" spans="1:1" ht="12" customHeight="1">
      <c r="A95" s="765"/>
    </row>
    <row r="96" spans="1:1" ht="12" customHeight="1">
      <c r="A96" s="765"/>
    </row>
    <row r="97" spans="1:1" ht="12" customHeight="1">
      <c r="A97" s="765"/>
    </row>
    <row r="98" spans="1:1" ht="12" customHeight="1">
      <c r="A98" s="765"/>
    </row>
    <row r="99" spans="1:1" ht="12" customHeight="1">
      <c r="A99" s="765"/>
    </row>
    <row r="100" spans="1:1" ht="12" customHeight="1">
      <c r="A100" s="765"/>
    </row>
    <row r="101" spans="1:1" ht="12" customHeight="1">
      <c r="A101" s="765"/>
    </row>
    <row r="102" spans="1:1" ht="12" customHeight="1">
      <c r="A102" s="765"/>
    </row>
    <row r="103" spans="1:1" ht="12" customHeight="1">
      <c r="A103" s="765"/>
    </row>
    <row r="104" spans="1:1" ht="12" customHeight="1">
      <c r="A104" s="765"/>
    </row>
    <row r="105" spans="1:1" ht="12" customHeight="1">
      <c r="A105" s="765"/>
    </row>
    <row r="106" spans="1:1" ht="12" customHeight="1">
      <c r="A106" s="765"/>
    </row>
    <row r="107" spans="1:1" ht="12" customHeight="1">
      <c r="A107" s="765"/>
    </row>
    <row r="108" spans="1:1" ht="12" customHeight="1">
      <c r="A108" s="765"/>
    </row>
    <row r="109" spans="1:1" ht="12" customHeight="1">
      <c r="A109" s="765"/>
    </row>
    <row r="110" spans="1:1" ht="12" customHeight="1">
      <c r="A110" s="765"/>
    </row>
    <row r="111" spans="1:1" ht="12" customHeight="1">
      <c r="A111" s="765"/>
    </row>
    <row r="112" spans="1:1" ht="12" customHeight="1">
      <c r="A112" s="765"/>
    </row>
    <row r="113" spans="1:1" ht="12" customHeight="1">
      <c r="A113" s="765"/>
    </row>
    <row r="114" spans="1:1" ht="12" customHeight="1">
      <c r="A114" s="765"/>
    </row>
    <row r="115" spans="1:1" ht="12" customHeight="1">
      <c r="A115" s="765"/>
    </row>
    <row r="116" spans="1:1" ht="12" customHeight="1">
      <c r="A116" s="765"/>
    </row>
    <row r="117" spans="1:1" ht="12" customHeight="1">
      <c r="A117" s="765"/>
    </row>
    <row r="118" spans="1:1" ht="12" customHeight="1">
      <c r="A118" s="765"/>
    </row>
    <row r="119" spans="1:1" ht="12" customHeight="1">
      <c r="A119" s="765"/>
    </row>
    <row r="120" spans="1:1" ht="12" customHeight="1">
      <c r="A120" s="765"/>
    </row>
    <row r="121" spans="1:1" ht="12" customHeight="1">
      <c r="A121" s="765"/>
    </row>
    <row r="122" spans="1:1" ht="12" customHeight="1">
      <c r="A122" s="765"/>
    </row>
    <row r="123" spans="1:1" ht="12" customHeight="1">
      <c r="A123" s="765"/>
    </row>
    <row r="124" spans="1:1" ht="12" customHeight="1">
      <c r="A124" s="765"/>
    </row>
    <row r="126" spans="1:1" ht="12" customHeight="1">
      <c r="A126" s="765"/>
    </row>
    <row r="127" spans="1:1" ht="12" customHeight="1">
      <c r="A127" s="765"/>
    </row>
    <row r="128" spans="1:1" ht="12" customHeight="1">
      <c r="A128" s="765"/>
    </row>
    <row r="129" spans="1:1" ht="12" customHeight="1">
      <c r="A129" s="765"/>
    </row>
    <row r="130" spans="1:1" ht="12" customHeight="1">
      <c r="A130" s="765"/>
    </row>
    <row r="131" spans="1:1" ht="12" customHeight="1">
      <c r="A131" s="765"/>
    </row>
    <row r="132" spans="1:1" ht="12" customHeight="1">
      <c r="A132" s="765"/>
    </row>
    <row r="133" spans="1:1" ht="12" customHeight="1">
      <c r="A133" s="765"/>
    </row>
    <row r="134" spans="1:1" ht="12" customHeight="1">
      <c r="A134" s="765"/>
    </row>
    <row r="137" spans="1:1" ht="12" customHeight="1">
      <c r="A137" s="765"/>
    </row>
    <row r="138" spans="1:1" ht="12" customHeight="1">
      <c r="A138" s="765"/>
    </row>
    <row r="139" spans="1:1" ht="12" customHeight="1">
      <c r="A139" s="765"/>
    </row>
    <row r="141" spans="1:1" ht="12" customHeight="1">
      <c r="A141" s="765"/>
    </row>
  </sheetData>
  <mergeCells count="1">
    <mergeCell ref="C1:E1"/>
  </mergeCells>
  <pageMargins left="0.74803149606299202" right="0.74803149606299202" top="0.98425196850393704" bottom="0.98425196850393704" header="0.511811023622047" footer="0.511811023622047"/>
  <pageSetup paperSize="9" scale="91" orientation="portrait" r:id="rId1"/>
  <headerFooter>
    <oddFooter>&amp;C&amp;1#&amp;"Calibri"&amp;10 Secret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O35"/>
  <sheetViews>
    <sheetView workbookViewId="0">
      <selection activeCell="A21" sqref="A21"/>
    </sheetView>
  </sheetViews>
  <sheetFormatPr defaultColWidth="9" defaultRowHeight="12.75"/>
  <cols>
    <col min="1" max="1" width="35.7109375" style="84" customWidth="1"/>
    <col min="2" max="7" width="10" style="84" customWidth="1"/>
    <col min="8" max="8" width="1.28515625" style="84" customWidth="1"/>
    <col min="9" max="9" width="6.7109375" style="84" customWidth="1"/>
    <col min="10" max="10" width="9.7109375" style="84" customWidth="1"/>
    <col min="11" max="11" width="6.28515625" style="84" customWidth="1"/>
    <col min="12" max="12" width="6.7109375" style="84" customWidth="1"/>
    <col min="13" max="13" width="3.7109375" style="84" customWidth="1"/>
    <col min="14" max="14" width="5.7109375" style="84" customWidth="1"/>
    <col min="15" max="17" width="11.28515625" style="84" customWidth="1"/>
    <col min="18" max="20" width="11" style="84" customWidth="1"/>
    <col min="21" max="21" width="18" style="84" bestFit="1" customWidth="1"/>
    <col min="22" max="22" width="9.7109375" style="84" bestFit="1" customWidth="1"/>
    <col min="23" max="23" width="12.7109375" style="84" bestFit="1" customWidth="1"/>
    <col min="24" max="24" width="3" style="84" customWidth="1"/>
    <col min="25" max="30" width="13.7109375" style="84" customWidth="1"/>
    <col min="31" max="31" width="2.7109375" style="84" customWidth="1"/>
    <col min="32" max="32" width="11" style="84" hidden="1" customWidth="1"/>
    <col min="33" max="33" width="18" style="84" hidden="1" customWidth="1"/>
    <col min="34" max="34" width="9.7109375" style="84" hidden="1" customWidth="1"/>
    <col min="35" max="35" width="12.7109375" style="84" hidden="1" customWidth="1"/>
    <col min="36" max="36" width="3" style="84" hidden="1" customWidth="1"/>
    <col min="37" max="40" width="13.7109375" style="84" hidden="1" customWidth="1"/>
    <col min="41" max="41" width="2.7109375" style="84" customWidth="1"/>
    <col min="42" max="16384" width="9" style="84"/>
  </cols>
  <sheetData>
    <row r="1" spans="1:41" ht="18.75" customHeight="1">
      <c r="A1" s="1819" t="s">
        <v>63</v>
      </c>
      <c r="B1" s="1819" t="s">
        <v>24</v>
      </c>
      <c r="C1" s="1819"/>
      <c r="D1" s="1819"/>
      <c r="E1" s="1819" t="s">
        <v>24</v>
      </c>
      <c r="F1" s="1819" t="s">
        <v>24</v>
      </c>
      <c r="G1" s="1819" t="s">
        <v>24</v>
      </c>
      <c r="H1" s="1819" t="s">
        <v>24</v>
      </c>
      <c r="I1" s="1819" t="s">
        <v>24</v>
      </c>
      <c r="J1" s="1819" t="s">
        <v>24</v>
      </c>
      <c r="K1" s="1819" t="s">
        <v>24</v>
      </c>
      <c r="L1" s="1819" t="s">
        <v>24</v>
      </c>
      <c r="N1" s="85"/>
      <c r="O1" s="85"/>
      <c r="P1" s="85"/>
      <c r="Q1" s="85"/>
      <c r="R1" s="86"/>
      <c r="S1" s="86"/>
      <c r="T1" s="86"/>
      <c r="U1" s="86"/>
      <c r="V1" s="86"/>
      <c r="W1" s="86"/>
      <c r="X1" s="85"/>
      <c r="Y1" s="85"/>
      <c r="Z1" s="85"/>
      <c r="AA1" s="85"/>
      <c r="AB1" s="85"/>
      <c r="AC1" s="85"/>
      <c r="AD1" s="85"/>
      <c r="AE1" s="85"/>
      <c r="AF1" s="86"/>
      <c r="AG1" s="86"/>
      <c r="AH1" s="86"/>
      <c r="AI1" s="86"/>
      <c r="AJ1" s="85"/>
      <c r="AK1" s="85"/>
      <c r="AL1" s="85"/>
      <c r="AM1" s="85"/>
      <c r="AN1" s="85"/>
      <c r="AO1" s="85"/>
    </row>
    <row r="2" spans="1:41" ht="9" customHeight="1">
      <c r="A2" s="155"/>
      <c r="B2" s="213"/>
      <c r="C2" s="213"/>
      <c r="D2" s="213"/>
      <c r="E2" s="213"/>
      <c r="F2" s="213"/>
      <c r="G2" s="213"/>
      <c r="H2" s="213"/>
      <c r="I2" s="722" t="s">
        <v>170</v>
      </c>
      <c r="J2" s="213"/>
      <c r="K2" s="213"/>
      <c r="L2" s="213"/>
      <c r="N2" s="85"/>
      <c r="O2" s="85"/>
      <c r="P2" s="85"/>
      <c r="Q2" s="85"/>
      <c r="R2" s="86"/>
      <c r="S2" s="86"/>
      <c r="T2" s="86"/>
      <c r="U2" s="86"/>
      <c r="V2" s="86"/>
      <c r="W2" s="86"/>
      <c r="X2" s="85"/>
      <c r="Y2" s="85"/>
      <c r="Z2" s="85"/>
      <c r="AA2" s="85"/>
      <c r="AB2" s="85"/>
      <c r="AC2" s="85"/>
      <c r="AD2" s="85"/>
      <c r="AE2" s="85"/>
      <c r="AF2" s="86"/>
      <c r="AG2" s="86"/>
      <c r="AH2" s="86"/>
      <c r="AI2" s="86"/>
      <c r="AJ2" s="85"/>
      <c r="AK2" s="85"/>
      <c r="AL2" s="85"/>
      <c r="AM2" s="85"/>
      <c r="AN2" s="85"/>
      <c r="AO2" s="85"/>
    </row>
    <row r="3" spans="1:41" ht="15.75" customHeight="1">
      <c r="A3" s="257"/>
      <c r="B3" s="1820" t="s">
        <v>161</v>
      </c>
      <c r="C3" s="1820" t="s">
        <v>24</v>
      </c>
      <c r="D3" s="1820" t="s">
        <v>24</v>
      </c>
      <c r="E3" s="1820" t="s">
        <v>24</v>
      </c>
      <c r="F3" s="1820" t="s">
        <v>24</v>
      </c>
      <c r="G3" s="1820" t="s">
        <v>24</v>
      </c>
      <c r="H3" s="213"/>
      <c r="I3" s="1820" t="s">
        <v>169</v>
      </c>
      <c r="J3" s="1820"/>
      <c r="K3" s="1820"/>
      <c r="L3" s="1820"/>
      <c r="N3" s="85"/>
      <c r="O3" s="85"/>
      <c r="P3" s="85"/>
      <c r="Q3" s="85"/>
      <c r="R3" s="86"/>
      <c r="S3" s="86"/>
      <c r="T3" s="86"/>
      <c r="U3" s="86"/>
      <c r="V3" s="86"/>
      <c r="W3" s="86"/>
      <c r="X3" s="123"/>
      <c r="Y3" s="123"/>
      <c r="Z3" s="123"/>
      <c r="AA3" s="123"/>
      <c r="AB3" s="123"/>
      <c r="AC3" s="123"/>
      <c r="AD3" s="123"/>
      <c r="AE3" s="123"/>
      <c r="AF3" s="86"/>
      <c r="AG3" s="86"/>
      <c r="AH3" s="86"/>
      <c r="AI3" s="86"/>
      <c r="AJ3" s="123"/>
      <c r="AK3" s="123"/>
      <c r="AL3" s="123"/>
      <c r="AM3" s="123"/>
      <c r="AN3" s="123"/>
      <c r="AO3" s="123"/>
    </row>
    <row r="4" spans="1:41" ht="48.75" customHeight="1">
      <c r="A4" s="110"/>
      <c r="B4" s="214" t="s">
        <v>81</v>
      </c>
      <c r="C4" s="214" t="s">
        <v>82</v>
      </c>
      <c r="D4" s="214" t="s">
        <v>83</v>
      </c>
      <c r="E4" s="214" t="s">
        <v>84</v>
      </c>
      <c r="F4" s="214" t="s">
        <v>85</v>
      </c>
      <c r="G4" s="214" t="s">
        <v>86</v>
      </c>
      <c r="H4" s="90"/>
      <c r="I4" s="214"/>
      <c r="J4" s="214"/>
      <c r="K4" s="214"/>
      <c r="L4" s="214"/>
      <c r="N4" s="85"/>
      <c r="O4" s="86" t="s">
        <v>66</v>
      </c>
      <c r="P4" s="86" t="s">
        <v>20</v>
      </c>
      <c r="Q4" s="85"/>
      <c r="R4" s="86" t="s">
        <v>67</v>
      </c>
      <c r="S4" s="86"/>
      <c r="T4" s="86"/>
      <c r="U4" s="86"/>
      <c r="V4" s="86"/>
      <c r="W4" s="86"/>
      <c r="X4" s="124"/>
      <c r="Y4" s="124"/>
      <c r="Z4" s="124"/>
      <c r="AA4" s="124"/>
      <c r="AB4" s="124"/>
      <c r="AC4" s="124"/>
      <c r="AD4" s="124"/>
      <c r="AE4" s="124"/>
      <c r="AF4" s="86" t="s">
        <v>67</v>
      </c>
      <c r="AG4" s="86"/>
      <c r="AH4" s="86"/>
      <c r="AI4" s="86"/>
      <c r="AJ4" s="124"/>
      <c r="AK4" s="124"/>
      <c r="AL4" s="124"/>
      <c r="AM4" s="124"/>
      <c r="AN4" s="124"/>
      <c r="AO4" s="124"/>
    </row>
    <row r="5" spans="1:41" ht="11.25" customHeight="1">
      <c r="A5" s="494" t="s">
        <v>155</v>
      </c>
      <c r="B5" s="472" t="s">
        <v>2</v>
      </c>
      <c r="C5" s="472" t="s">
        <v>2</v>
      </c>
      <c r="D5" s="472" t="s">
        <v>2</v>
      </c>
      <c r="E5" s="472" t="s">
        <v>2</v>
      </c>
      <c r="F5" s="472" t="s">
        <v>2</v>
      </c>
      <c r="G5" s="472" t="s">
        <v>2</v>
      </c>
      <c r="H5" s="99"/>
      <c r="I5" s="133"/>
      <c r="J5" s="133"/>
      <c r="K5" s="133"/>
      <c r="L5" s="133"/>
      <c r="N5" s="85"/>
      <c r="O5" s="86"/>
      <c r="P5" s="86"/>
      <c r="Q5" s="85"/>
      <c r="R5" s="120" t="s">
        <v>64</v>
      </c>
      <c r="S5" s="120" t="s">
        <v>68</v>
      </c>
      <c r="T5" s="120" t="s">
        <v>69</v>
      </c>
      <c r="U5" s="120" t="s">
        <v>65</v>
      </c>
      <c r="V5" s="120" t="s">
        <v>31</v>
      </c>
      <c r="W5" s="120" t="s">
        <v>34</v>
      </c>
      <c r="X5" s="85"/>
      <c r="Y5" s="85"/>
      <c r="Z5" s="85"/>
      <c r="AA5" s="85"/>
      <c r="AB5" s="85"/>
      <c r="AC5" s="85"/>
      <c r="AD5" s="85"/>
      <c r="AE5" s="85"/>
      <c r="AF5" s="120" t="s">
        <v>64</v>
      </c>
      <c r="AG5" s="120" t="s">
        <v>65</v>
      </c>
      <c r="AH5" s="120" t="s">
        <v>31</v>
      </c>
      <c r="AI5" s="120" t="s">
        <v>34</v>
      </c>
      <c r="AJ5" s="85"/>
      <c r="AK5" s="85"/>
      <c r="AL5" s="85"/>
      <c r="AM5" s="85"/>
      <c r="AN5" s="85"/>
      <c r="AO5" s="85"/>
    </row>
    <row r="6" spans="1:41" ht="12.75" customHeight="1">
      <c r="A6" s="508" t="s">
        <v>5</v>
      </c>
      <c r="B6" s="509">
        <v>-5619.0000000000009</v>
      </c>
      <c r="C6" s="509">
        <v>-7147.0000000000009</v>
      </c>
      <c r="D6" s="509">
        <v>-2306</v>
      </c>
      <c r="E6" s="509">
        <v>-9453</v>
      </c>
      <c r="F6" s="751">
        <v>-361.99999999999989</v>
      </c>
      <c r="G6" s="751">
        <v>-15434.000000000004</v>
      </c>
      <c r="H6" s="112"/>
      <c r="I6" s="101"/>
      <c r="J6" s="101"/>
      <c r="K6" s="101"/>
      <c r="L6" s="100"/>
      <c r="N6" s="86"/>
      <c r="O6" s="29">
        <f>ROUND(C6,0)+ROUND(D6,0)-ROUND(E6,0)</f>
        <v>0</v>
      </c>
      <c r="P6" s="29">
        <f>G6-F6-E6-B6</f>
        <v>0</v>
      </c>
      <c r="Q6" s="86"/>
      <c r="R6" s="29">
        <f>+ROUND(B6,0)-ROUND('Barclays UK YTD'!C14,0)</f>
        <v>0</v>
      </c>
      <c r="S6" s="29">
        <f>ROUND(C6,0)-ROUND('Barclays International YTD'!C69,0)</f>
        <v>0</v>
      </c>
      <c r="T6" s="29">
        <f>ROUND(D6,0)-ROUND('Barclays International YTD'!C109,0)</f>
        <v>0</v>
      </c>
      <c r="U6" s="29">
        <f>+ROUND(E6,0)-ROUND('Barclays International YTD'!C15,0)</f>
        <v>0</v>
      </c>
      <c r="V6" s="29">
        <f>+ROUND(F6,0)-ROUND('Head Office YTD'!C15,0)</f>
        <v>0</v>
      </c>
      <c r="W6" s="29">
        <f>+ROUND(G6,0)-ROUND('Group PH'!C11,0)</f>
        <v>-11856</v>
      </c>
      <c r="X6" s="85"/>
      <c r="Y6" s="85"/>
      <c r="Z6" s="85"/>
      <c r="AA6" s="85"/>
      <c r="AB6" s="85"/>
      <c r="AC6" s="85"/>
      <c r="AD6" s="85"/>
      <c r="AE6" s="85"/>
      <c r="AF6" s="29">
        <v>4848</v>
      </c>
      <c r="AG6" s="29">
        <v>9855</v>
      </c>
      <c r="AH6" s="29">
        <v>469</v>
      </c>
      <c r="AI6" s="29">
        <v>15456</v>
      </c>
      <c r="AJ6" s="85"/>
      <c r="AK6" s="85"/>
      <c r="AL6" s="85"/>
      <c r="AM6" s="85"/>
      <c r="AN6" s="85"/>
      <c r="AO6" s="85"/>
    </row>
    <row r="7" spans="1:41" ht="11.25" customHeight="1">
      <c r="A7" s="511" t="s">
        <v>100</v>
      </c>
      <c r="B7" s="512">
        <v>1582.30552498</v>
      </c>
      <c r="C7" s="749">
        <v>109.36276639836269</v>
      </c>
      <c r="D7" s="512">
        <v>7.4087846900000001</v>
      </c>
      <c r="E7" s="512">
        <v>115.77155108836268</v>
      </c>
      <c r="F7" s="512">
        <v>151.3943382021906</v>
      </c>
      <c r="G7" s="513">
        <v>1849.4714142705532</v>
      </c>
      <c r="H7" s="112"/>
      <c r="I7" s="103"/>
      <c r="J7" s="103"/>
      <c r="K7" s="103"/>
      <c r="L7" s="102"/>
      <c r="N7" s="86"/>
      <c r="O7" s="29">
        <f>ROUND(C7,0)+ROUND(D7,0)-ROUND(E7,0)</f>
        <v>0</v>
      </c>
      <c r="P7" s="29">
        <f>G7-F7-E7-B7</f>
        <v>0</v>
      </c>
      <c r="Q7" s="86"/>
      <c r="R7" s="29">
        <f>ROUND(B7,0)+ROUND('Barclays UK YTD'!C13,0)</f>
        <v>0</v>
      </c>
      <c r="S7" s="29">
        <f>ROUND(C7,0)+ROUND('Barclays International YTD'!C68,)</f>
        <v>0</v>
      </c>
      <c r="T7" s="29">
        <f>ROUND(D7,0)+ROUND('Barclays International YTD'!C108,0)</f>
        <v>0</v>
      </c>
      <c r="U7" s="29">
        <f>ROUND(E7,0)+ROUND('Barclays International YTD'!C14,0)</f>
        <v>0</v>
      </c>
      <c r="V7" s="29">
        <f>ROUND(F7,0)+ROUND('Head Office YTD'!C14,0)</f>
        <v>0</v>
      </c>
      <c r="W7" s="29">
        <f>ROUND(G7,0)+ROUND('Group PH'!C10,0)</f>
        <v>1816</v>
      </c>
      <c r="X7" s="85"/>
      <c r="Y7" s="86" t="s">
        <v>36</v>
      </c>
      <c r="Z7" s="86"/>
      <c r="AA7" s="86"/>
      <c r="AB7" s="85"/>
      <c r="AC7" s="85"/>
      <c r="AD7" s="85"/>
      <c r="AE7" s="85"/>
      <c r="AF7" s="29">
        <v>-59</v>
      </c>
      <c r="AG7" s="29">
        <v>-265</v>
      </c>
      <c r="AH7" s="29">
        <v>-151</v>
      </c>
      <c r="AI7" s="29">
        <v>-365</v>
      </c>
      <c r="AJ7" s="85"/>
      <c r="AK7" s="86" t="s">
        <v>36</v>
      </c>
      <c r="AL7" s="85"/>
      <c r="AM7" s="85"/>
      <c r="AN7" s="85"/>
      <c r="AO7" s="85"/>
    </row>
    <row r="8" spans="1:41">
      <c r="A8" s="514" t="s">
        <v>0</v>
      </c>
      <c r="B8" s="515">
        <v>-4036.6944750200009</v>
      </c>
      <c r="C8" s="750">
        <v>-7037.6372336016375</v>
      </c>
      <c r="D8" s="515">
        <v>-2298.5912153099998</v>
      </c>
      <c r="E8" s="515">
        <v>-9337.2284489116355</v>
      </c>
      <c r="F8" s="750">
        <v>-210.60566179780926</v>
      </c>
      <c r="G8" s="750">
        <v>-13584.528585729449</v>
      </c>
      <c r="H8" s="113"/>
      <c r="I8" s="105"/>
      <c r="J8" s="105"/>
      <c r="K8" s="105"/>
      <c r="L8" s="104"/>
      <c r="N8" s="86"/>
      <c r="O8" s="29">
        <f>ROUND(C8,0)+ROUND(D8,0)-ROUND(E8,0)</f>
        <v>0</v>
      </c>
      <c r="P8" s="29">
        <f>ROUND(G8,0)-ROUND(F8,0)-ROUND(E8,0)-ROUND(B8,0)</f>
        <v>0</v>
      </c>
      <c r="Q8" s="86"/>
      <c r="R8" s="29">
        <f>+ROUND(B8,0)-ROUND('Barclays UK YTD'!C10,0)-ROUND('Barclays UK YTD'!C11,0)</f>
        <v>0</v>
      </c>
      <c r="S8" s="29">
        <f>ROUND(C8,0)-ROUND('Barclays International YTD'!C65,0)-ROUND('Barclays International YTD'!C66,0)</f>
        <v>0</v>
      </c>
      <c r="T8" s="29">
        <f>ROUND(D8,0)-ROUND('Barclays International YTD'!C105,0)-ROUND('Barclays International YTD'!C106,0)</f>
        <v>0</v>
      </c>
      <c r="U8" s="29">
        <f>+ROUND(E8,0)-ROUND('Barclays International YTD'!C15,0)+ROUND('Barclays International YTD'!C14,0)</f>
        <v>0</v>
      </c>
      <c r="V8" s="29">
        <f>+ROUND(F8,0)-ROUND('Head Office YTD'!C10,0)-ROUND('Head Office YTD'!C11,0)</f>
        <v>0</v>
      </c>
      <c r="W8" s="29" t="e">
        <f>+ROUND(G8,0)-ROUND('Group PH'!C9,0)-ROUND('Group PH'!#REF!,0)</f>
        <v>#REF!</v>
      </c>
      <c r="X8" s="85"/>
      <c r="Y8" s="29">
        <f>+ROUND(B6,0)+ROUND(B7,0)-ROUND(B8,0)</f>
        <v>0</v>
      </c>
      <c r="Z8" s="29">
        <f t="shared" ref="Z8:AD8" si="0">+ROUND(C6,0)+ROUND(C7,0)-ROUND(C8,0)</f>
        <v>0</v>
      </c>
      <c r="AA8" s="29">
        <f>+ROUND(D6,0)+ROUND(D7,0)-ROUND(D8,0)</f>
        <v>0</v>
      </c>
      <c r="AB8" s="29">
        <f>+ROUND(E6,0)+ROUND(E7,0)-ROUND(E8,0)</f>
        <v>0</v>
      </c>
      <c r="AC8" s="29">
        <f t="shared" si="0"/>
        <v>0</v>
      </c>
      <c r="AD8" s="29">
        <f t="shared" si="0"/>
        <v>0</v>
      </c>
      <c r="AE8" s="85"/>
      <c r="AF8" s="29">
        <v>4030</v>
      </c>
      <c r="AG8" s="29">
        <v>9321</v>
      </c>
      <c r="AH8" s="29">
        <v>277</v>
      </c>
      <c r="AI8" s="29">
        <v>13884</v>
      </c>
      <c r="AJ8" s="85"/>
      <c r="AK8" s="29">
        <f>+ROUND(I6,0)+ROUND(I7,0)-ROUND(I8,0)</f>
        <v>0</v>
      </c>
      <c r="AL8" s="29">
        <f>+ROUND(J6,0)+ROUND(J7,0)-ROUND(J8,0)</f>
        <v>0</v>
      </c>
      <c r="AM8" s="29">
        <f>+ROUND(K6,0)+ROUND(K7,0)-ROUND(K8,0)</f>
        <v>0</v>
      </c>
      <c r="AN8" s="29">
        <f>+ROUND(L6,0)+ROUND(L7,0)-ROUND(L8,0)</f>
        <v>0</v>
      </c>
      <c r="AO8" s="85"/>
    </row>
    <row r="9" spans="1:41" ht="11.25" customHeight="1">
      <c r="A9" s="517"/>
      <c r="B9" s="518"/>
      <c r="C9" s="518"/>
      <c r="D9" s="518"/>
      <c r="E9" s="518"/>
      <c r="F9" s="518"/>
      <c r="G9" s="518"/>
      <c r="H9" s="113"/>
      <c r="I9" s="106"/>
      <c r="J9" s="106"/>
      <c r="K9" s="106"/>
      <c r="L9" s="106"/>
      <c r="N9" s="86"/>
      <c r="O9" s="35"/>
      <c r="P9" s="35"/>
      <c r="Q9" s="86"/>
      <c r="R9" s="86"/>
      <c r="S9" s="86"/>
      <c r="T9" s="86"/>
      <c r="U9" s="86"/>
      <c r="V9" s="86"/>
      <c r="W9" s="86"/>
      <c r="X9" s="85"/>
      <c r="Y9" s="85"/>
      <c r="Z9" s="85"/>
      <c r="AA9" s="85"/>
      <c r="AB9" s="85"/>
      <c r="AC9" s="85"/>
      <c r="AD9" s="85"/>
      <c r="AE9" s="85"/>
      <c r="AF9" s="86"/>
      <c r="AG9" s="86"/>
      <c r="AH9" s="86"/>
      <c r="AI9" s="86"/>
      <c r="AJ9" s="85"/>
      <c r="AK9" s="85"/>
      <c r="AL9" s="85"/>
      <c r="AM9" s="85"/>
      <c r="AN9" s="85"/>
      <c r="AO9" s="85"/>
    </row>
    <row r="10" spans="1:41" ht="11.25" customHeight="1">
      <c r="A10" s="508" t="s">
        <v>101</v>
      </c>
      <c r="B10" s="509">
        <v>7352.9999999999982</v>
      </c>
      <c r="C10" s="509">
        <v>10230.999999999996</v>
      </c>
      <c r="D10" s="509">
        <v>4443.9999999999991</v>
      </c>
      <c r="E10" s="509">
        <v>14674.999999999987</v>
      </c>
      <c r="F10" s="509">
        <v>-396.00000000000801</v>
      </c>
      <c r="G10" s="510">
        <v>21631.999999999993</v>
      </c>
      <c r="H10" s="112"/>
      <c r="I10" s="101"/>
      <c r="J10" s="101"/>
      <c r="K10" s="101"/>
      <c r="L10" s="100"/>
      <c r="N10" s="85"/>
      <c r="O10" s="29">
        <f>ROUND(C10,0)+ROUND(D10,0)-ROUND(E10,0)</f>
        <v>0</v>
      </c>
      <c r="P10" s="29">
        <f>ROUND(G10,0)-ROUND(F10,0)-ROUND(E10,0)-ROUND(B10,0)</f>
        <v>0</v>
      </c>
      <c r="Q10" s="85"/>
      <c r="R10" s="29">
        <f>+ROUND(B10,0)-ROUND('Barclays UK YTD'!C7,0)</f>
        <v>0</v>
      </c>
      <c r="S10" s="29">
        <f>ROUND(C10,0)-ROUND('Barclays International YTD'!C62,0)</f>
        <v>0</v>
      </c>
      <c r="T10" s="29">
        <f>ROUND(D10,0)-ROUND('Barclays International YTD'!C102,0)</f>
        <v>0</v>
      </c>
      <c r="U10" s="29">
        <f>+ROUND(E10,0)-ROUND('Barclays International YTD'!C8,0)</f>
        <v>0</v>
      </c>
      <c r="V10" s="29">
        <f>+ROUND(F10,0)-ROUND('Head Office YTD'!C7,0)</f>
        <v>0</v>
      </c>
      <c r="W10" s="29">
        <f>+ROUND(G10,0)-ROUND('Group PH'!C6,0)</f>
        <v>15732</v>
      </c>
      <c r="X10" s="85"/>
      <c r="Y10" s="85"/>
      <c r="Z10" s="85"/>
      <c r="AA10" s="85"/>
      <c r="AB10" s="85"/>
      <c r="AC10" s="85"/>
      <c r="AD10" s="85"/>
      <c r="AE10" s="85"/>
      <c r="AF10" s="29">
        <v>-7383</v>
      </c>
      <c r="AG10" s="29">
        <v>-14382</v>
      </c>
      <c r="AH10" s="29">
        <v>159</v>
      </c>
      <c r="AI10" s="29">
        <v>-21076</v>
      </c>
      <c r="AJ10" s="85"/>
      <c r="AK10" s="85"/>
      <c r="AL10" s="85"/>
      <c r="AM10" s="85"/>
      <c r="AN10" s="85"/>
      <c r="AO10" s="85"/>
    </row>
    <row r="11" spans="1:41" ht="11.25" customHeight="1">
      <c r="A11" s="517"/>
      <c r="B11" s="519"/>
      <c r="C11" s="519"/>
      <c r="D11" s="519"/>
      <c r="E11" s="519"/>
      <c r="F11" s="519"/>
      <c r="G11" s="519"/>
      <c r="H11" s="114"/>
      <c r="I11" s="107"/>
      <c r="J11" s="107"/>
      <c r="K11" s="107"/>
      <c r="L11" s="107"/>
      <c r="N11" s="85"/>
      <c r="O11" s="35"/>
      <c r="P11" s="3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</row>
    <row r="12" spans="1:41" ht="25.5">
      <c r="A12" s="514" t="s">
        <v>222</v>
      </c>
      <c r="B12" s="520">
        <v>0.55000000000000004</v>
      </c>
      <c r="C12" s="470">
        <v>0.69</v>
      </c>
      <c r="D12" s="470">
        <v>0.52</v>
      </c>
      <c r="E12" s="470">
        <v>0.64</v>
      </c>
      <c r="F12" s="470" t="s">
        <v>223</v>
      </c>
      <c r="G12" s="521">
        <v>0.63</v>
      </c>
      <c r="H12" s="115"/>
      <c r="I12" s="109"/>
      <c r="J12" s="109"/>
      <c r="K12" s="109"/>
      <c r="L12" s="108"/>
      <c r="N12" s="86"/>
      <c r="O12" s="35"/>
      <c r="P12" s="35"/>
      <c r="Q12" s="86"/>
      <c r="R12" s="182">
        <f>+ROUND(B12,2)-ROUND('Barclays UK YTD'!C45,2)</f>
        <v>0</v>
      </c>
      <c r="S12" s="182">
        <f>ROUND(C12,2)-ROUND('Barclays International YTD'!C95,2)</f>
        <v>0</v>
      </c>
      <c r="T12" s="182">
        <f>ROUND(D12,2)-ROUND('Barclays International YTD'!C138,2)</f>
        <v>0</v>
      </c>
      <c r="U12" s="182">
        <f>+ROUND(E12,2)-ROUND('Barclays International YTD'!C45,2)</f>
        <v>0</v>
      </c>
      <c r="V12" s="85"/>
      <c r="W12" s="182" t="e">
        <f>+ROUND(G12,2)-ROUND('Group PH'!#REF!,2)</f>
        <v>#REF!</v>
      </c>
      <c r="X12" s="85"/>
      <c r="Y12" s="85"/>
      <c r="Z12" s="85"/>
      <c r="AA12" s="85"/>
      <c r="AB12" s="85"/>
      <c r="AC12" s="85"/>
      <c r="AD12" s="85"/>
      <c r="AE12" s="85"/>
      <c r="AF12" s="29">
        <v>-2506</v>
      </c>
      <c r="AG12" s="29">
        <v>-3544</v>
      </c>
      <c r="AH12" s="85"/>
      <c r="AI12" s="29">
        <v>-4748</v>
      </c>
      <c r="AJ12" s="85"/>
      <c r="AK12" s="85"/>
      <c r="AL12" s="85"/>
      <c r="AM12" s="85"/>
      <c r="AN12" s="85"/>
      <c r="AO12" s="85"/>
    </row>
    <row r="13" spans="1:41" ht="12.75" customHeight="1">
      <c r="A13" s="501"/>
      <c r="B13" s="522"/>
      <c r="C13" s="522"/>
      <c r="D13" s="522"/>
      <c r="E13" s="522"/>
      <c r="F13" s="522"/>
      <c r="G13" s="522"/>
      <c r="H13" s="115"/>
      <c r="I13" s="115"/>
      <c r="J13" s="115"/>
      <c r="K13" s="115"/>
      <c r="L13" s="115"/>
      <c r="N13" s="85"/>
      <c r="O13" s="35"/>
      <c r="P13" s="3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</row>
    <row r="14" spans="1:41" ht="11.25" customHeight="1">
      <c r="A14" s="544" t="s">
        <v>102</v>
      </c>
      <c r="B14" s="498"/>
      <c r="C14" s="498"/>
      <c r="D14" s="498"/>
      <c r="E14" s="487"/>
      <c r="F14" s="487"/>
      <c r="G14" s="487"/>
      <c r="H14" s="90"/>
      <c r="I14" s="215"/>
      <c r="J14" s="215"/>
      <c r="K14" s="215"/>
      <c r="L14" s="215"/>
      <c r="N14" s="85"/>
      <c r="O14" s="35"/>
      <c r="P14" s="3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</row>
    <row r="15" spans="1:41" ht="11.25" customHeight="1">
      <c r="A15" s="541" t="s">
        <v>224</v>
      </c>
      <c r="B15" s="473">
        <v>1021.9999999999984</v>
      </c>
      <c r="C15" s="473">
        <v>2954.9999999999918</v>
      </c>
      <c r="D15" s="473">
        <v>1163.0000000000002</v>
      </c>
      <c r="E15" s="473">
        <v>4117.9999999999909</v>
      </c>
      <c r="F15" s="473">
        <v>-783.00000000000227</v>
      </c>
      <c r="G15" s="523">
        <v>4356.99999999999</v>
      </c>
      <c r="H15" s="134"/>
      <c r="I15" s="216"/>
      <c r="J15" s="216"/>
      <c r="K15" s="216"/>
      <c r="L15" s="217"/>
      <c r="N15" s="85"/>
      <c r="O15" s="29">
        <f t="shared" ref="O15:O22" si="1">ROUND(C15,0)+ROUND(D15,0)-ROUND(E15,0)</f>
        <v>0</v>
      </c>
      <c r="P15" s="29">
        <f>ROUND(G15,0)-ROUND(F15,0)-ROUND(E15,0)-ROUND(B15,0)</f>
        <v>0</v>
      </c>
      <c r="Q15" s="85"/>
      <c r="R15" s="29">
        <f>+ROUND(B15,0)-ROUND('Barclays UK YTD'!C16,0)</f>
        <v>0</v>
      </c>
      <c r="S15" s="29">
        <f>ROUND(C15,0)-ROUND('Barclays International YTD'!C71,0)</f>
        <v>0</v>
      </c>
      <c r="T15" s="29">
        <f>ROUND(D15,0)-ROUND('Barclays International YTD'!C111,0)</f>
        <v>0</v>
      </c>
      <c r="U15" s="29">
        <f>+ROUND(E15,0)-ROUND('Barclays International YTD'!C17,0)</f>
        <v>0</v>
      </c>
      <c r="V15" s="29">
        <f>+ROUND(F15,0)-ROUND('Head Office YTD'!C17,0)</f>
        <v>0</v>
      </c>
      <c r="W15" s="29">
        <f>+ROUND(G15,0)-ROUND('Group PH'!C13,0)</f>
        <v>1958</v>
      </c>
      <c r="X15" s="85"/>
      <c r="Y15" s="85"/>
      <c r="Z15" s="85"/>
      <c r="AA15" s="85"/>
      <c r="AB15" s="85"/>
      <c r="AC15" s="85"/>
      <c r="AD15" s="85"/>
      <c r="AE15" s="85"/>
      <c r="AF15" s="29">
        <v>-1747</v>
      </c>
      <c r="AG15" s="29">
        <v>-3275</v>
      </c>
      <c r="AH15" s="29">
        <v>834</v>
      </c>
      <c r="AI15" s="29">
        <v>-3541</v>
      </c>
      <c r="AJ15" s="85"/>
      <c r="AK15" s="85"/>
      <c r="AL15" s="85"/>
      <c r="AM15" s="85"/>
      <c r="AN15" s="85"/>
      <c r="AO15" s="85"/>
    </row>
    <row r="16" spans="1:41" ht="11.25" customHeight="1">
      <c r="A16" s="542" t="s">
        <v>100</v>
      </c>
      <c r="B16" s="495">
        <v>1582.30552498</v>
      </c>
      <c r="C16" s="752">
        <v>109.36276639836269</v>
      </c>
      <c r="D16" s="495">
        <v>7.4087846900000001</v>
      </c>
      <c r="E16" s="495">
        <v>115.77155108836268</v>
      </c>
      <c r="F16" s="495">
        <v>151.3943382021906</v>
      </c>
      <c r="G16" s="524">
        <v>1849.4714142705532</v>
      </c>
      <c r="H16" s="135"/>
      <c r="I16" s="136"/>
      <c r="J16" s="136"/>
      <c r="K16" s="136"/>
      <c r="L16" s="137"/>
      <c r="N16" s="86"/>
      <c r="O16" s="29">
        <f t="shared" si="1"/>
        <v>0</v>
      </c>
      <c r="P16" s="29">
        <f t="shared" ref="P16:P17" si="2">G16-F16-E16-B16</f>
        <v>0</v>
      </c>
      <c r="Q16" s="86"/>
      <c r="R16" s="29">
        <f>ROUND(B16,0)+ROUND('Barclays UK YTD'!C13,0)</f>
        <v>0</v>
      </c>
      <c r="S16" s="29">
        <f>ROUND(C16,0)+ROUND('Barclays International YTD'!C68,0)</f>
        <v>0</v>
      </c>
      <c r="T16" s="29">
        <f>ROUND(D16,0)+ROUND('Barclays International YTD'!C108,0)</f>
        <v>0</v>
      </c>
      <c r="U16" s="29">
        <f>ROUND(E16,0)+ROUND('Barclays International YTD'!C14,0)</f>
        <v>0</v>
      </c>
      <c r="V16" s="29">
        <f>ROUND(F16,0)+ROUND('Head Office YTD'!C14,0)</f>
        <v>0</v>
      </c>
      <c r="W16" s="29">
        <f>ROUND(G16,0)+ROUND('Group PH'!C10,0)</f>
        <v>1816</v>
      </c>
      <c r="X16" s="85"/>
      <c r="Y16" s="85"/>
      <c r="Z16" s="85"/>
      <c r="AA16" s="85"/>
      <c r="AB16" s="85"/>
      <c r="AC16" s="85"/>
      <c r="AD16" s="85"/>
      <c r="AE16" s="85"/>
      <c r="AF16" s="29">
        <v>-59</v>
      </c>
      <c r="AG16" s="29">
        <v>-265</v>
      </c>
      <c r="AH16" s="29">
        <v>-151</v>
      </c>
      <c r="AI16" s="29">
        <v>-365</v>
      </c>
      <c r="AJ16" s="85"/>
      <c r="AK16" s="85"/>
      <c r="AL16" s="85"/>
      <c r="AM16" s="85"/>
      <c r="AN16" s="85"/>
      <c r="AO16" s="85"/>
    </row>
    <row r="17" spans="1:41" ht="25.5" customHeight="1">
      <c r="A17" s="543" t="s">
        <v>225</v>
      </c>
      <c r="B17" s="474">
        <v>2604.3055249799986</v>
      </c>
      <c r="C17" s="753">
        <v>3064.3627663983543</v>
      </c>
      <c r="D17" s="474">
        <v>1170.4087846900002</v>
      </c>
      <c r="E17" s="525">
        <v>4233.7715510883536</v>
      </c>
      <c r="F17" s="525">
        <v>-631.60566179781165</v>
      </c>
      <c r="G17" s="516">
        <v>6206.4714142705434</v>
      </c>
      <c r="H17" s="138"/>
      <c r="I17" s="117"/>
      <c r="J17" s="117"/>
      <c r="K17" s="117"/>
      <c r="L17" s="94"/>
      <c r="N17" s="86"/>
      <c r="O17" s="29">
        <f t="shared" si="1"/>
        <v>0</v>
      </c>
      <c r="P17" s="29">
        <f t="shared" si="2"/>
        <v>0</v>
      </c>
      <c r="Q17" s="86"/>
      <c r="R17" s="29">
        <f>+ROUND(B17,0)-ROUND('Barclays UK YTD'!C42,0)</f>
        <v>0</v>
      </c>
      <c r="S17" s="29">
        <f>ROUND(C17,0)-ROUND('Barclays International YTD'!C92,0)</f>
        <v>0</v>
      </c>
      <c r="T17" s="29">
        <f>ROUND(D17,0)-ROUND('Barclays International YTD'!C135,0)</f>
        <v>0</v>
      </c>
      <c r="U17" s="29">
        <f>+ROUND(E17,0)-ROUND('Barclays International YTD'!C42,0)</f>
        <v>0</v>
      </c>
      <c r="V17" s="29">
        <f>+ROUND(F17,0)-ROUND('Head Office YTD'!C29,0)</f>
        <v>0</v>
      </c>
      <c r="W17" s="29" t="e">
        <f>+ROUND(G17,0)-ROUND('Group PH'!#REF!,0)</f>
        <v>#REF!</v>
      </c>
      <c r="X17" s="85"/>
      <c r="Y17" s="29">
        <f>+ROUND(B15,0)+ROUND(B16,0)-ROUND(B17,0)</f>
        <v>0</v>
      </c>
      <c r="Z17" s="29">
        <f t="shared" ref="Z17:AD17" si="3">+ROUND(C15,0)+ROUND(C16,0)-ROUND(C17,0)</f>
        <v>0</v>
      </c>
      <c r="AA17" s="29">
        <f>+ROUND(D15,0)+ROUND(D16,0)-ROUND(D17,0)</f>
        <v>0</v>
      </c>
      <c r="AB17" s="29">
        <f>+ROUND(E15,0)+ROUND(E16,0)-ROUND(E17,0)</f>
        <v>0</v>
      </c>
      <c r="AC17" s="29">
        <f t="shared" si="3"/>
        <v>0</v>
      </c>
      <c r="AD17" s="29">
        <f t="shared" si="3"/>
        <v>0</v>
      </c>
      <c r="AE17" s="85"/>
      <c r="AF17" s="29">
        <v>-1586</v>
      </c>
      <c r="AG17" s="29">
        <v>-1107</v>
      </c>
      <c r="AH17" s="29">
        <v>683</v>
      </c>
      <c r="AI17" s="29">
        <v>772</v>
      </c>
      <c r="AJ17" s="85"/>
      <c r="AK17" s="29">
        <f>+ROUND(I15,0)+ROUND(I16,0)-ROUND(I17,0)</f>
        <v>0</v>
      </c>
      <c r="AL17" s="29">
        <f>+ROUND(J15,0)+ROUND(J16,0)-ROUND(J17,0)</f>
        <v>0</v>
      </c>
      <c r="AM17" s="29">
        <f>+ROUND(K15,0)+ROUND(K16,0)-ROUND(K17,0)</f>
        <v>0</v>
      </c>
      <c r="AN17" s="29">
        <f>+ROUND(L15,0)+ROUND(L16,0)-ROUND(L17,0)</f>
        <v>0</v>
      </c>
      <c r="AO17" s="85"/>
    </row>
    <row r="18" spans="1:41" ht="11.25" customHeight="1">
      <c r="A18" s="545"/>
      <c r="B18" s="526"/>
      <c r="C18" s="526"/>
      <c r="D18" s="526"/>
      <c r="E18" s="496"/>
      <c r="F18" s="496"/>
      <c r="G18" s="496"/>
      <c r="H18" s="90"/>
      <c r="I18" s="90"/>
      <c r="J18" s="90"/>
      <c r="K18" s="90"/>
      <c r="L18" s="90"/>
      <c r="N18" s="85"/>
      <c r="O18" s="35"/>
      <c r="P18" s="3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</row>
    <row r="19" spans="1:41" ht="25.5">
      <c r="A19" s="544" t="s">
        <v>103</v>
      </c>
      <c r="B19" s="527"/>
      <c r="C19" s="527"/>
      <c r="D19" s="527"/>
      <c r="E19" s="497"/>
      <c r="F19" s="497"/>
      <c r="G19" s="497"/>
      <c r="H19" s="90"/>
      <c r="I19" s="91"/>
      <c r="J19" s="91"/>
      <c r="K19" s="91"/>
      <c r="L19" s="91"/>
      <c r="N19" s="85"/>
      <c r="O19" s="35"/>
      <c r="P19" s="35"/>
      <c r="Q19" s="85"/>
      <c r="R19" s="85"/>
      <c r="S19" s="86"/>
      <c r="T19" s="86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</row>
    <row r="20" spans="1:41" ht="11.25" customHeight="1">
      <c r="A20" s="546" t="s">
        <v>7</v>
      </c>
      <c r="B20" s="547">
        <v>280.99999999999829</v>
      </c>
      <c r="C20" s="547">
        <v>1979.9999999999882</v>
      </c>
      <c r="D20" s="547">
        <v>836.00000000000034</v>
      </c>
      <c r="E20" s="547">
        <v>2815.9999999999895</v>
      </c>
      <c r="F20" s="754">
        <v>-635.99999999999977</v>
      </c>
      <c r="G20" s="754">
        <v>2460.9999999999859</v>
      </c>
      <c r="H20" s="21"/>
      <c r="I20" s="93"/>
      <c r="J20" s="93"/>
      <c r="K20" s="93"/>
      <c r="L20" s="92"/>
      <c r="N20" s="86"/>
      <c r="O20" s="29">
        <f>ROUND(C20,0)+ROUND(D20,0)-ROUND(E20,0)</f>
        <v>0</v>
      </c>
      <c r="P20" s="29">
        <f>ROUND(G20,0)-ROUND(F20,0)-ROUND(E20,0)-ROUND(B20,0)</f>
        <v>0</v>
      </c>
      <c r="Q20" s="86"/>
      <c r="R20" s="29">
        <f>+ROUND(B20,0)-ROUND('Barclays UK YTD'!C17,0)</f>
        <v>0</v>
      </c>
      <c r="S20" s="29">
        <f>ROUND(C20,0)-ROUND('Barclays International YTD'!C72,0)</f>
        <v>0</v>
      </c>
      <c r="T20" s="29">
        <f>ROUND(D20,0)-ROUND('Barclays International YTD'!C112,0)</f>
        <v>0</v>
      </c>
      <c r="U20" s="29">
        <f>+ROUND(E20,0)-ROUND('Barclays International YTD'!C18,0)</f>
        <v>0</v>
      </c>
      <c r="V20" s="29">
        <f>+ROUND(F20,0)-ROUND('Head Office YTD'!C18,0)</f>
        <v>0</v>
      </c>
      <c r="W20" s="29">
        <f>+ROUND(G20,0)-ROUND('Group PH'!C18,0)</f>
        <v>757</v>
      </c>
      <c r="X20" s="218"/>
      <c r="Y20" s="218"/>
      <c r="Z20" s="218"/>
      <c r="AA20" s="218"/>
      <c r="AB20" s="218"/>
      <c r="AC20" s="218"/>
      <c r="AD20" s="218"/>
      <c r="AE20" s="218"/>
      <c r="AF20" s="29">
        <v>-853</v>
      </c>
      <c r="AG20" s="29">
        <v>-847</v>
      </c>
      <c r="AH20" s="29">
        <v>868</v>
      </c>
      <c r="AI20" s="29">
        <v>1922</v>
      </c>
      <c r="AJ20" s="218"/>
      <c r="AK20" s="218"/>
      <c r="AL20" s="218"/>
      <c r="AM20" s="218"/>
      <c r="AN20" s="218"/>
      <c r="AO20" s="218"/>
    </row>
    <row r="21" spans="1:41" ht="11.25" customHeight="1">
      <c r="A21" s="504" t="s">
        <v>104</v>
      </c>
      <c r="B21" s="549">
        <v>1532</v>
      </c>
      <c r="C21" s="755">
        <v>84</v>
      </c>
      <c r="D21" s="549">
        <v>6</v>
      </c>
      <c r="E21" s="483">
        <v>90</v>
      </c>
      <c r="F21" s="741">
        <v>111</v>
      </c>
      <c r="G21" s="755">
        <v>1733</v>
      </c>
      <c r="H21" s="21"/>
      <c r="I21" s="83"/>
      <c r="J21" s="83"/>
      <c r="K21" s="83"/>
      <c r="L21" s="198"/>
      <c r="N21" s="86"/>
      <c r="O21" s="29">
        <f>ROUND(C21,0)+ROUND(D21,0)-ROUND(E21,0)</f>
        <v>0</v>
      </c>
      <c r="P21" s="29">
        <f>G21-F21-E21-B21</f>
        <v>0</v>
      </c>
      <c r="Q21" s="86"/>
      <c r="R21" s="86"/>
      <c r="S21" s="86"/>
      <c r="T21" s="86"/>
      <c r="U21" s="86"/>
      <c r="V21" s="86"/>
      <c r="W21" s="86"/>
      <c r="X21" s="86"/>
      <c r="Y21" s="218"/>
      <c r="Z21" s="218"/>
      <c r="AA21" s="218"/>
      <c r="AB21" s="218"/>
      <c r="AC21" s="218"/>
      <c r="AD21" s="218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</row>
    <row r="22" spans="1:41" ht="38.25">
      <c r="A22" s="543" t="s">
        <v>105</v>
      </c>
      <c r="B22" s="550">
        <v>1813.0760263612553</v>
      </c>
      <c r="C22" s="756">
        <v>2063.5162600801118</v>
      </c>
      <c r="D22" s="550">
        <v>841.52103235490029</v>
      </c>
      <c r="E22" s="550">
        <v>2906.0372924350127</v>
      </c>
      <c r="F22" s="550">
        <v>-524.84074720870899</v>
      </c>
      <c r="G22" s="551">
        <v>4194.2725715875567</v>
      </c>
      <c r="H22" s="96"/>
      <c r="I22" s="95"/>
      <c r="J22" s="95"/>
      <c r="K22" s="95"/>
      <c r="L22" s="94"/>
      <c r="M22" s="219"/>
      <c r="N22" s="86"/>
      <c r="O22" s="29">
        <f t="shared" si="1"/>
        <v>0</v>
      </c>
      <c r="P22" s="29">
        <f>ROUND(G22,0)-ROUND(F22,0)-ROUND(E22,0)-ROUND(B22,0)</f>
        <v>0</v>
      </c>
      <c r="Q22" s="86"/>
      <c r="R22" s="29">
        <f>ROUND(B22,0)-ROUND('Barclays UK YTD'!C43,0)</f>
        <v>0</v>
      </c>
      <c r="S22" s="29">
        <f>ROUND(C22,0)-ROUND('Barclays International YTD'!C93,0)</f>
        <v>0</v>
      </c>
      <c r="T22" s="29">
        <f>ROUND(D22,0)-ROUND('Barclays International YTD'!C136,0)</f>
        <v>0</v>
      </c>
      <c r="U22" s="29">
        <f>ROUND(E22,0)-ROUND('Barclays International YTD'!C43,0)</f>
        <v>0</v>
      </c>
      <c r="V22" s="29">
        <f>ROUND(F22,0)-ROUND('Head Office YTD'!C30,0)</f>
        <v>0</v>
      </c>
      <c r="W22" s="29" t="e">
        <f>ROUND(G22,0)-ROUND('Group PH'!#REF!,0)</f>
        <v>#REF!</v>
      </c>
      <c r="X22" s="127"/>
      <c r="Y22" s="127"/>
      <c r="Z22" s="127"/>
      <c r="AA22" s="127"/>
      <c r="AB22" s="127"/>
      <c r="AC22" s="127"/>
      <c r="AD22" s="127"/>
      <c r="AE22" s="127"/>
      <c r="AF22" s="86"/>
      <c r="AG22" s="86"/>
      <c r="AH22" s="86"/>
      <c r="AI22" s="86"/>
      <c r="AJ22" s="127"/>
      <c r="AK22" s="127"/>
      <c r="AL22" s="127"/>
      <c r="AM22" s="127"/>
      <c r="AN22" s="127"/>
      <c r="AO22" s="127"/>
    </row>
    <row r="23" spans="1:41" ht="11.25" customHeight="1">
      <c r="A23" s="507"/>
      <c r="B23" s="552"/>
      <c r="C23" s="552"/>
      <c r="D23" s="552"/>
      <c r="E23" s="552"/>
      <c r="F23" s="552"/>
      <c r="G23" s="552"/>
      <c r="H23" s="96"/>
      <c r="I23" s="96"/>
      <c r="J23" s="96"/>
      <c r="K23" s="96"/>
      <c r="L23" s="96"/>
      <c r="N23" s="86"/>
      <c r="O23" s="35"/>
      <c r="P23" s="35"/>
      <c r="Q23" s="86"/>
      <c r="R23" s="86"/>
      <c r="S23" s="86"/>
      <c r="T23" s="86"/>
      <c r="U23" s="86"/>
      <c r="V23" s="86"/>
      <c r="W23" s="86"/>
      <c r="X23" s="85"/>
      <c r="Y23" s="29">
        <f>+ROUND(B20,0)+ROUND(B21,0)-ROUND(B22,0)</f>
        <v>0</v>
      </c>
      <c r="Z23" s="29">
        <f t="shared" ref="Z23:AD23" si="4">+ROUND(C20,0)+ROUND(C21,0)-ROUND(C22,0)</f>
        <v>0</v>
      </c>
      <c r="AA23" s="29">
        <f>+ROUND(D20,0)+ROUND(D21,0)-ROUND(D22,0)</f>
        <v>0</v>
      </c>
      <c r="AB23" s="29">
        <f t="shared" si="4"/>
        <v>0</v>
      </c>
      <c r="AC23" s="29">
        <f>+ROUND(F20,0)+ROUND(F21,0)-ROUND(F22,0)</f>
        <v>0</v>
      </c>
      <c r="AD23" s="29">
        <f t="shared" si="4"/>
        <v>0</v>
      </c>
      <c r="AE23" s="85"/>
      <c r="AF23" s="86"/>
      <c r="AG23" s="86"/>
      <c r="AH23" s="86"/>
      <c r="AI23" s="86"/>
      <c r="AJ23" s="85"/>
      <c r="AK23" s="29" t="e">
        <f>+ROUND(#REF!,0)+ROUND(#REF!,0)-ROUND(I22,0)</f>
        <v>#REF!</v>
      </c>
      <c r="AL23" s="29" t="e">
        <f>+ROUND(#REF!,0)+ROUND(#REF!,0)-ROUND(J22,0)</f>
        <v>#REF!</v>
      </c>
      <c r="AM23" s="29" t="e">
        <f>+ROUND(#REF!,0)+ROUND(#REF!,0)-ROUND(K22,0)</f>
        <v>#REF!</v>
      </c>
      <c r="AN23" s="29" t="e">
        <f>+ROUND(#REF!,0)+ROUND(#REF!,0)-ROUND(L22,0)</f>
        <v>#REF!</v>
      </c>
      <c r="AO23" s="85"/>
    </row>
    <row r="24" spans="1:41" ht="11.25" customHeight="1">
      <c r="A24" s="528" t="s">
        <v>176</v>
      </c>
      <c r="B24" s="503" t="s">
        <v>151</v>
      </c>
      <c r="C24" s="503" t="s">
        <v>151</v>
      </c>
      <c r="D24" s="503" t="s">
        <v>151</v>
      </c>
      <c r="E24" s="503" t="s">
        <v>151</v>
      </c>
      <c r="F24" s="503" t="s">
        <v>151</v>
      </c>
      <c r="G24" s="503" t="s">
        <v>151</v>
      </c>
      <c r="H24" s="185"/>
      <c r="I24" s="78"/>
      <c r="J24" s="78"/>
      <c r="K24" s="78"/>
      <c r="L24" s="78"/>
      <c r="N24" s="85"/>
      <c r="O24" s="35"/>
      <c r="P24" s="35"/>
      <c r="Q24" s="85"/>
      <c r="R24" s="86"/>
      <c r="S24" s="86"/>
      <c r="T24" s="86"/>
      <c r="U24" s="127"/>
      <c r="V24" s="127"/>
      <c r="W24" s="127"/>
      <c r="X24" s="85"/>
      <c r="Y24" s="85"/>
      <c r="Z24" s="85"/>
      <c r="AA24" s="85"/>
      <c r="AB24" s="85"/>
      <c r="AC24" s="85"/>
      <c r="AD24" s="85"/>
      <c r="AE24" s="85"/>
      <c r="AF24" s="86" t="s">
        <v>70</v>
      </c>
      <c r="AG24" s="127"/>
      <c r="AH24" s="127"/>
      <c r="AI24" s="127"/>
      <c r="AJ24" s="85"/>
      <c r="AK24" s="85"/>
      <c r="AL24" s="85"/>
      <c r="AM24" s="85"/>
      <c r="AN24" s="85"/>
      <c r="AO24" s="85"/>
    </row>
    <row r="25" spans="1:41" ht="11.25" customHeight="1">
      <c r="A25" s="546" t="s">
        <v>226</v>
      </c>
      <c r="B25" s="467">
        <v>13900</v>
      </c>
      <c r="C25" s="467">
        <v>25900</v>
      </c>
      <c r="D25" s="467">
        <v>6300</v>
      </c>
      <c r="E25" s="467">
        <v>32200</v>
      </c>
      <c r="F25" s="467">
        <v>8500</v>
      </c>
      <c r="G25" s="466">
        <v>54600</v>
      </c>
      <c r="H25" s="185"/>
      <c r="I25" s="111"/>
      <c r="J25" s="111"/>
      <c r="K25" s="111"/>
      <c r="L25" s="111"/>
      <c r="N25" s="85"/>
      <c r="O25" s="193">
        <f>ROUND(C25,0)+ROUND(D25,0)-ROUND(E25,0)</f>
        <v>0</v>
      </c>
      <c r="P25" s="193">
        <f t="shared" ref="P25:P27" si="5">G25-F25-E25-B25</f>
        <v>0</v>
      </c>
      <c r="Q25" s="85"/>
      <c r="R25" s="86"/>
      <c r="S25" s="86"/>
      <c r="T25" s="86"/>
      <c r="U25" s="127"/>
      <c r="V25" s="127"/>
      <c r="W25" s="127"/>
      <c r="X25" s="85"/>
      <c r="Y25" s="86"/>
      <c r="Z25" s="85"/>
      <c r="AA25" s="85"/>
      <c r="AB25" s="85"/>
      <c r="AC25" s="85"/>
      <c r="AD25" s="85"/>
      <c r="AE25" s="85"/>
      <c r="AF25" s="86"/>
      <c r="AG25" s="127"/>
      <c r="AH25" s="127"/>
      <c r="AI25" s="127"/>
      <c r="AJ25" s="85"/>
      <c r="AK25" s="85"/>
      <c r="AL25" s="85"/>
      <c r="AM25" s="85"/>
      <c r="AN25" s="85"/>
      <c r="AO25" s="85"/>
    </row>
    <row r="26" spans="1:41" ht="11.25" customHeight="1">
      <c r="A26" s="553" t="s">
        <v>106</v>
      </c>
      <c r="B26" s="469">
        <v>-3600</v>
      </c>
      <c r="C26" s="469">
        <v>0</v>
      </c>
      <c r="D26" s="469">
        <v>-1000</v>
      </c>
      <c r="E26" s="469">
        <v>-1000</v>
      </c>
      <c r="F26" s="469">
        <v>-3400</v>
      </c>
      <c r="G26" s="468">
        <v>-8000</v>
      </c>
      <c r="H26" s="185"/>
      <c r="I26" s="111"/>
      <c r="J26" s="111"/>
      <c r="K26" s="111"/>
      <c r="L26" s="111"/>
      <c r="N26" s="85"/>
      <c r="O26" s="758">
        <f>ROUND(C26,0)+ROUND(D26,0)-ROUND(E26,0)</f>
        <v>0</v>
      </c>
      <c r="P26" s="758">
        <f t="shared" si="5"/>
        <v>0</v>
      </c>
      <c r="Q26" s="85"/>
      <c r="R26" s="86" t="s">
        <v>70</v>
      </c>
      <c r="S26" s="86"/>
      <c r="T26" s="86"/>
      <c r="U26" s="127"/>
      <c r="V26" s="127"/>
      <c r="W26" s="127"/>
      <c r="X26" s="85"/>
      <c r="Y26" s="86"/>
      <c r="Z26" s="85"/>
      <c r="AA26" s="85"/>
      <c r="AB26" s="85"/>
      <c r="AC26" s="85"/>
      <c r="AD26" s="85"/>
      <c r="AE26" s="85"/>
      <c r="AF26" s="86"/>
      <c r="AG26" s="127"/>
      <c r="AH26" s="127"/>
      <c r="AI26" s="127"/>
      <c r="AJ26" s="85"/>
      <c r="AK26" s="85"/>
      <c r="AL26" s="85"/>
      <c r="AM26" s="85"/>
      <c r="AN26" s="85"/>
      <c r="AO26" s="85"/>
    </row>
    <row r="27" spans="1:41" ht="11.25" customHeight="1">
      <c r="A27" s="506" t="s">
        <v>227</v>
      </c>
      <c r="B27" s="467">
        <v>10333.197564800115</v>
      </c>
      <c r="C27" s="467">
        <v>25886.815093654146</v>
      </c>
      <c r="D27" s="467">
        <v>5281.7143333222311</v>
      </c>
      <c r="E27" s="467">
        <v>31168.529426976376</v>
      </c>
      <c r="F27" s="467">
        <v>5056.3351808721118</v>
      </c>
      <c r="G27" s="466">
        <v>46558.062172648606</v>
      </c>
      <c r="H27" s="186"/>
      <c r="I27" s="187"/>
      <c r="J27" s="187"/>
      <c r="K27" s="187"/>
      <c r="L27" s="220"/>
      <c r="N27" s="85"/>
      <c r="O27" s="154">
        <f>ROUND(C27,0)+ROUND(D27,0)-ROUND(E27,0)</f>
        <v>0</v>
      </c>
      <c r="P27" s="154">
        <f t="shared" si="5"/>
        <v>0</v>
      </c>
      <c r="Q27" s="85"/>
      <c r="R27" s="154">
        <f>+ROUND(B27,-2)-ROUND('Barclays UK YTD'!C36,-2)</f>
        <v>0</v>
      </c>
      <c r="S27" s="29">
        <f>ROUND(C27,-2)-ROUND('Barclays International YTD'!C88,-2)</f>
        <v>0</v>
      </c>
      <c r="T27" s="29">
        <f>ROUND(D27,-2)-ROUND('Barclays International YTD'!C130,-2)</f>
        <v>0</v>
      </c>
      <c r="U27" s="29">
        <f>+ROUND(E27,-2)-ROUND('Barclays International YTD'!C36,-2)</f>
        <v>0</v>
      </c>
      <c r="V27" s="29">
        <f>+ROUND(F27,-2)-ROUND('Head Office YTD'!C26,-2)</f>
        <v>0</v>
      </c>
      <c r="W27" s="29">
        <f>+ROUND(G27,-2)-ROUND('Group PH'!C22,-2)</f>
        <v>100</v>
      </c>
      <c r="X27" s="85"/>
      <c r="Y27" s="86"/>
      <c r="Z27" s="85"/>
      <c r="AA27" s="85"/>
      <c r="AB27" s="85"/>
      <c r="AC27" s="85"/>
      <c r="AD27" s="85"/>
      <c r="AE27" s="85"/>
      <c r="AF27" s="29">
        <v>-1</v>
      </c>
      <c r="AG27" s="29">
        <v>-1</v>
      </c>
      <c r="AH27" s="29">
        <v>-9300</v>
      </c>
      <c r="AI27" s="29">
        <v>-1000</v>
      </c>
      <c r="AJ27" s="85"/>
      <c r="AK27" s="85"/>
      <c r="AL27" s="85"/>
      <c r="AM27" s="85"/>
      <c r="AN27" s="85"/>
      <c r="AO27" s="85"/>
    </row>
    <row r="28" spans="1:41" ht="11.25" customHeight="1">
      <c r="A28" s="505"/>
      <c r="B28" s="529"/>
      <c r="C28" s="529"/>
      <c r="D28" s="529"/>
      <c r="E28" s="529"/>
      <c r="F28" s="529"/>
      <c r="G28" s="529"/>
      <c r="H28" s="96"/>
      <c r="I28" s="97"/>
      <c r="J28" s="97"/>
      <c r="K28" s="97"/>
      <c r="L28" s="97"/>
      <c r="N28" s="85"/>
      <c r="O28" s="35"/>
      <c r="P28" s="35"/>
      <c r="Q28" s="85"/>
      <c r="R28" s="85"/>
      <c r="S28" s="85"/>
      <c r="T28" s="85"/>
      <c r="U28" s="85"/>
      <c r="V28" s="85"/>
      <c r="W28" s="85"/>
      <c r="X28" s="85"/>
      <c r="Y28" s="221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</row>
    <row r="29" spans="1:41" ht="25.5">
      <c r="A29" s="506" t="s">
        <v>228</v>
      </c>
      <c r="B29" s="530">
        <v>0.17499999999999999</v>
      </c>
      <c r="C29" s="530">
        <v>0.08</v>
      </c>
      <c r="D29" s="530">
        <v>0.159</v>
      </c>
      <c r="E29" s="530">
        <v>9.2999999999999999E-2</v>
      </c>
      <c r="F29" s="530" t="s">
        <v>223</v>
      </c>
      <c r="G29" s="531">
        <v>0.09</v>
      </c>
      <c r="H29" s="140"/>
      <c r="I29" s="141"/>
      <c r="J29" s="141"/>
      <c r="K29" s="141"/>
      <c r="L29" s="139"/>
      <c r="N29" s="85"/>
      <c r="O29" s="35"/>
      <c r="P29" s="35"/>
      <c r="Q29" s="85"/>
      <c r="R29" s="172">
        <f>ROUND(B29,3)-ROUND('Barclays UK YTD'!C44,3)</f>
        <v>0</v>
      </c>
      <c r="S29" s="172">
        <f>ROUND(C29,3)-ROUND('Barclays International YTD'!C94,3)</f>
        <v>0</v>
      </c>
      <c r="T29" s="172">
        <f>ROUND(D29,3)-ROUND('Barclays International YTD'!C137,3)</f>
        <v>0</v>
      </c>
      <c r="U29" s="172">
        <f>+ROUND(E29,3)-ROUND('Barclays International YTD'!C44,3)</f>
        <v>0</v>
      </c>
      <c r="V29" s="85"/>
      <c r="W29" s="172" t="e">
        <f>+ROUND(G29,3)-ROUND('Group PH'!#REF!,3)</f>
        <v>#REF!</v>
      </c>
      <c r="X29" s="85"/>
      <c r="Y29" s="193">
        <f>+ROUND(B25,-2)+ROUND(B26,-2)-ROUND(B27,-2)</f>
        <v>0</v>
      </c>
      <c r="Z29" s="154">
        <f t="shared" ref="Z29:AA29" si="6">+ROUND(C25,-2)+ROUND(C26,-2)-ROUND(C27,-2)</f>
        <v>0</v>
      </c>
      <c r="AA29" s="154">
        <f t="shared" si="6"/>
        <v>0</v>
      </c>
      <c r="AB29" s="154">
        <f>+ROUND(E25,-2)+ROUND(E26,-2)-ROUND(E27,-2)</f>
        <v>0</v>
      </c>
      <c r="AC29" s="154">
        <f>+ROUND(F25,-2)+ROUND(F26,-2)-ROUND(F27,-2)</f>
        <v>0</v>
      </c>
      <c r="AD29" s="154">
        <f>+ROUND(G25,-2)+ROUND(G26,-2)-ROUND(G27,-2)</f>
        <v>0</v>
      </c>
      <c r="AE29" s="85"/>
      <c r="AF29" s="29">
        <v>0</v>
      </c>
      <c r="AG29" s="29">
        <v>-1</v>
      </c>
      <c r="AH29" s="85"/>
      <c r="AI29" s="29">
        <v>0</v>
      </c>
      <c r="AJ29" s="85"/>
      <c r="AK29" s="85"/>
      <c r="AL29" s="85"/>
      <c r="AM29" s="85"/>
      <c r="AN29" s="85"/>
      <c r="AO29" s="85"/>
    </row>
    <row r="30" spans="1:41" ht="11.25" customHeight="1">
      <c r="A30" s="504"/>
      <c r="B30" s="485"/>
      <c r="C30" s="485"/>
      <c r="D30" s="485"/>
      <c r="E30" s="485"/>
      <c r="F30" s="485"/>
      <c r="G30" s="485"/>
      <c r="H30" s="76"/>
      <c r="I30" s="76"/>
      <c r="J30" s="76"/>
      <c r="K30" s="76"/>
      <c r="L30" s="76"/>
      <c r="N30" s="86" t="s">
        <v>71</v>
      </c>
      <c r="O30" s="86" t="s">
        <v>58</v>
      </c>
      <c r="P30" s="86"/>
      <c r="Q30" s="86"/>
      <c r="R30" s="569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</row>
    <row r="31" spans="1:41" ht="11.25" customHeight="1">
      <c r="A31" s="488" t="s">
        <v>229</v>
      </c>
      <c r="B31" s="471"/>
      <c r="C31" s="471"/>
      <c r="D31" s="471"/>
      <c r="E31" s="471"/>
      <c r="F31" s="471"/>
      <c r="G31" s="471"/>
      <c r="H31" s="185"/>
      <c r="I31" s="78"/>
      <c r="J31" s="78"/>
      <c r="K31" s="78"/>
      <c r="L31" s="78"/>
      <c r="N31" s="85"/>
      <c r="O31" s="193"/>
      <c r="P31" s="193"/>
      <c r="Q31" s="169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</row>
    <row r="32" spans="1:41" ht="11.25" customHeight="1">
      <c r="A32" s="546" t="s">
        <v>230</v>
      </c>
      <c r="B32" s="482"/>
      <c r="C32" s="482"/>
      <c r="D32" s="482"/>
      <c r="E32" s="482"/>
      <c r="F32" s="482"/>
      <c r="G32" s="481">
        <v>17200.216772717798</v>
      </c>
      <c r="H32" s="82"/>
      <c r="I32" s="81"/>
      <c r="J32" s="81"/>
      <c r="K32" s="81"/>
      <c r="L32" s="80"/>
      <c r="N32" s="85"/>
      <c r="O32" s="193"/>
      <c r="P32" s="193"/>
      <c r="Q32" s="193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</row>
    <row r="33" spans="1:41" ht="11.25" customHeight="1">
      <c r="A33" s="528"/>
      <c r="B33" s="471"/>
      <c r="C33" s="471"/>
      <c r="D33" s="471"/>
      <c r="E33" s="471"/>
      <c r="F33" s="471"/>
      <c r="G33" s="471"/>
      <c r="H33" s="185"/>
      <c r="I33" s="78"/>
      <c r="J33" s="78"/>
      <c r="K33" s="78"/>
      <c r="L33" s="78"/>
      <c r="N33" s="85"/>
      <c r="O33" s="29"/>
      <c r="P33" s="29"/>
      <c r="Q33" s="29"/>
      <c r="R33" s="85"/>
      <c r="S33" s="85"/>
      <c r="T33" s="85"/>
      <c r="U33" s="85"/>
      <c r="V33" s="85"/>
      <c r="W33" s="85"/>
      <c r="X33" s="222"/>
      <c r="Y33" s="222"/>
      <c r="Z33" s="222"/>
      <c r="AA33" s="222"/>
      <c r="AB33" s="222"/>
      <c r="AC33" s="222"/>
      <c r="AD33" s="222"/>
      <c r="AE33" s="222"/>
      <c r="AF33" s="85"/>
      <c r="AG33" s="85"/>
      <c r="AH33" s="85"/>
      <c r="AI33" s="85"/>
      <c r="AJ33" s="222"/>
      <c r="AK33" s="222"/>
      <c r="AL33" s="222"/>
      <c r="AM33" s="222"/>
      <c r="AN33" s="222"/>
      <c r="AO33" s="222"/>
    </row>
    <row r="34" spans="1:41" ht="25.5">
      <c r="A34" s="506" t="s">
        <v>231</v>
      </c>
      <c r="B34" s="489"/>
      <c r="C34" s="489"/>
      <c r="D34" s="489"/>
      <c r="E34" s="489"/>
      <c r="F34" s="489"/>
      <c r="G34" s="490">
        <v>24.384998323046258</v>
      </c>
      <c r="H34" s="99"/>
      <c r="I34" s="98"/>
      <c r="J34" s="98"/>
      <c r="K34" s="98"/>
      <c r="L34" s="87"/>
      <c r="N34" s="156" t="s">
        <v>167</v>
      </c>
      <c r="O34" s="29">
        <f>G34-G22/G32*100</f>
        <v>0</v>
      </c>
      <c r="P34" s="85"/>
      <c r="Q34" s="85"/>
      <c r="R34" s="85"/>
      <c r="S34" s="85"/>
      <c r="T34" s="85"/>
      <c r="U34" s="85"/>
      <c r="V34" s="85"/>
      <c r="W34" s="29" t="e">
        <f>+ROUND(G34,0)-ROUND('Group PH'!#REF!,0)</f>
        <v>#REF!</v>
      </c>
      <c r="X34" s="222"/>
      <c r="Y34" s="222"/>
      <c r="Z34" s="222"/>
      <c r="AA34" s="222"/>
      <c r="AB34" s="222"/>
      <c r="AC34" s="222"/>
      <c r="AD34" s="222"/>
      <c r="AE34" s="222"/>
      <c r="AF34" s="85"/>
      <c r="AG34" s="85"/>
      <c r="AH34" s="85"/>
      <c r="AI34" s="29">
        <v>4</v>
      </c>
      <c r="AJ34" s="222"/>
      <c r="AK34" s="222"/>
      <c r="AL34" s="222"/>
      <c r="AM34" s="222"/>
      <c r="AN34" s="222"/>
      <c r="AO34" s="222"/>
    </row>
    <row r="35" spans="1:41" ht="11.25" customHeight="1">
      <c r="A35" s="89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</row>
  </sheetData>
  <mergeCells count="3">
    <mergeCell ref="A1:L1"/>
    <mergeCell ref="B3:G3"/>
    <mergeCell ref="I3:L3"/>
  </mergeCells>
  <conditionalFormatting sqref="R6:W6 R8:T8 O6:O29">
    <cfRule type="cellIs" dxfId="94" priority="68" operator="notEqual">
      <formula>0</formula>
    </cfRule>
  </conditionalFormatting>
  <conditionalFormatting sqref="Y8:AD8">
    <cfRule type="cellIs" dxfId="93" priority="67" operator="notEqual">
      <formula>0</formula>
    </cfRule>
  </conditionalFormatting>
  <conditionalFormatting sqref="Y17:AD17">
    <cfRule type="cellIs" dxfId="92" priority="64" operator="notEqual">
      <formula>0</formula>
    </cfRule>
  </conditionalFormatting>
  <conditionalFormatting sqref="R10:T10">
    <cfRule type="cellIs" dxfId="91" priority="66" operator="notEqual">
      <formula>0</formula>
    </cfRule>
  </conditionalFormatting>
  <conditionalFormatting sqref="W12 R12:U12">
    <cfRule type="cellIs" dxfId="90" priority="65" operator="notEqual">
      <formula>0</formula>
    </cfRule>
  </conditionalFormatting>
  <conditionalFormatting sqref="Y23:AD23">
    <cfRule type="cellIs" dxfId="89" priority="62" operator="notEqual">
      <formula>0</formula>
    </cfRule>
  </conditionalFormatting>
  <conditionalFormatting sqref="W34">
    <cfRule type="cellIs" dxfId="88" priority="59" operator="notEqual">
      <formula>0</formula>
    </cfRule>
  </conditionalFormatting>
  <conditionalFormatting sqref="U8">
    <cfRule type="cellIs" dxfId="87" priority="58" operator="notEqual">
      <formula>0</formula>
    </cfRule>
  </conditionalFormatting>
  <conditionalFormatting sqref="R27:W27">
    <cfRule type="cellIs" dxfId="86" priority="61" operator="notEqual">
      <formula>0</formula>
    </cfRule>
  </conditionalFormatting>
  <conditionalFormatting sqref="W29 R29:U29">
    <cfRule type="cellIs" dxfId="85" priority="60" operator="notEqual">
      <formula>0</formula>
    </cfRule>
  </conditionalFormatting>
  <conditionalFormatting sqref="V8">
    <cfRule type="cellIs" dxfId="84" priority="57" operator="notEqual">
      <formula>0</formula>
    </cfRule>
  </conditionalFormatting>
  <conditionalFormatting sqref="V10">
    <cfRule type="cellIs" dxfId="83" priority="54" operator="notEqual">
      <formula>0</formula>
    </cfRule>
  </conditionalFormatting>
  <conditionalFormatting sqref="W8">
    <cfRule type="cellIs" dxfId="82" priority="56" operator="notEqual">
      <formula>0</formula>
    </cfRule>
  </conditionalFormatting>
  <conditionalFormatting sqref="U10">
    <cfRule type="cellIs" dxfId="81" priority="55" operator="notEqual">
      <formula>0</formula>
    </cfRule>
  </conditionalFormatting>
  <conditionalFormatting sqref="W10">
    <cfRule type="cellIs" dxfId="80" priority="53" operator="notEqual">
      <formula>0</formula>
    </cfRule>
  </conditionalFormatting>
  <conditionalFormatting sqref="R15:W15 R17:W17">
    <cfRule type="cellIs" dxfId="79" priority="52" operator="notEqual">
      <formula>0</formula>
    </cfRule>
  </conditionalFormatting>
  <conditionalFormatting sqref="R20:W20">
    <cfRule type="cellIs" dxfId="78" priority="51" operator="notEqual">
      <formula>0</formula>
    </cfRule>
  </conditionalFormatting>
  <conditionalFormatting sqref="AF27:AI27">
    <cfRule type="cellIs" dxfId="77" priority="45" operator="notEqual">
      <formula>0</formula>
    </cfRule>
  </conditionalFormatting>
  <conditionalFormatting sqref="AF6:AI7 AF8">
    <cfRule type="cellIs" dxfId="76" priority="49" operator="notEqual">
      <formula>0</formula>
    </cfRule>
  </conditionalFormatting>
  <conditionalFormatting sqref="AF10">
    <cfRule type="cellIs" dxfId="75" priority="48" operator="notEqual">
      <formula>0</formula>
    </cfRule>
  </conditionalFormatting>
  <conditionalFormatting sqref="AF12:AG12 AI12">
    <cfRule type="cellIs" dxfId="74" priority="47" operator="notEqual">
      <formula>0</formula>
    </cfRule>
  </conditionalFormatting>
  <conditionalFormatting sqref="AF29:AG29 AI29">
    <cfRule type="cellIs" dxfId="73" priority="44" operator="notEqual">
      <formula>0</formula>
    </cfRule>
  </conditionalFormatting>
  <conditionalFormatting sqref="AI34">
    <cfRule type="cellIs" dxfId="72" priority="43" operator="notEqual">
      <formula>0</formula>
    </cfRule>
  </conditionalFormatting>
  <conditionalFormatting sqref="AG8">
    <cfRule type="cellIs" dxfId="71" priority="42" operator="notEqual">
      <formula>0</formula>
    </cfRule>
  </conditionalFormatting>
  <conditionalFormatting sqref="AI8">
    <cfRule type="cellIs" dxfId="70" priority="40" operator="notEqual">
      <formula>0</formula>
    </cfRule>
  </conditionalFormatting>
  <conditionalFormatting sqref="AH8">
    <cfRule type="cellIs" dxfId="69" priority="41" operator="notEqual">
      <formula>0</formula>
    </cfRule>
  </conditionalFormatting>
  <conditionalFormatting sqref="AF15:AI17">
    <cfRule type="cellIs" dxfId="68" priority="36" operator="notEqual">
      <formula>0</formula>
    </cfRule>
  </conditionalFormatting>
  <conditionalFormatting sqref="AH10">
    <cfRule type="cellIs" dxfId="67" priority="38" operator="notEqual">
      <formula>0</formula>
    </cfRule>
  </conditionalFormatting>
  <conditionalFormatting sqref="AG10">
    <cfRule type="cellIs" dxfId="66" priority="39" operator="notEqual">
      <formula>0</formula>
    </cfRule>
  </conditionalFormatting>
  <conditionalFormatting sqref="AI10">
    <cfRule type="cellIs" dxfId="65" priority="37" operator="notEqual">
      <formula>0</formula>
    </cfRule>
  </conditionalFormatting>
  <conditionalFormatting sqref="AF20:AI20">
    <cfRule type="cellIs" dxfId="64" priority="35" operator="notEqual">
      <formula>0</formula>
    </cfRule>
  </conditionalFormatting>
  <conditionalFormatting sqref="AK8:AN8">
    <cfRule type="cellIs" dxfId="63" priority="33" operator="notEqual">
      <formula>0</formula>
    </cfRule>
  </conditionalFormatting>
  <conditionalFormatting sqref="AK17:AN17">
    <cfRule type="cellIs" dxfId="62" priority="32" operator="notEqual">
      <formula>0</formula>
    </cfRule>
  </conditionalFormatting>
  <conditionalFormatting sqref="AK23:AN23">
    <cfRule type="cellIs" dxfId="61" priority="31" operator="notEqual">
      <formula>0</formula>
    </cfRule>
  </conditionalFormatting>
  <conditionalFormatting sqref="S7:W7">
    <cfRule type="cellIs" dxfId="60" priority="27" operator="notEqual">
      <formula>0</formula>
    </cfRule>
  </conditionalFormatting>
  <conditionalFormatting sqref="R7">
    <cfRule type="cellIs" dxfId="59" priority="26" operator="notEqual">
      <formula>0</formula>
    </cfRule>
  </conditionalFormatting>
  <conditionalFormatting sqref="R16">
    <cfRule type="cellIs" dxfId="58" priority="25" operator="notEqual">
      <formula>0</formula>
    </cfRule>
  </conditionalFormatting>
  <conditionalFormatting sqref="S16">
    <cfRule type="cellIs" dxfId="57" priority="24" operator="notEqual">
      <formula>0</formula>
    </cfRule>
  </conditionalFormatting>
  <conditionalFormatting sqref="T16">
    <cfRule type="cellIs" dxfId="56" priority="23" operator="notEqual">
      <formula>0</formula>
    </cfRule>
  </conditionalFormatting>
  <conditionalFormatting sqref="U16">
    <cfRule type="cellIs" dxfId="55" priority="22" operator="notEqual">
      <formula>0</formula>
    </cfRule>
  </conditionalFormatting>
  <conditionalFormatting sqref="V16">
    <cfRule type="cellIs" dxfId="54" priority="21" operator="notEqual">
      <formula>0</formula>
    </cfRule>
  </conditionalFormatting>
  <conditionalFormatting sqref="W16">
    <cfRule type="cellIs" dxfId="53" priority="20" operator="notEqual">
      <formula>0</formula>
    </cfRule>
  </conditionalFormatting>
  <conditionalFormatting sqref="O31">
    <cfRule type="cellIs" dxfId="52" priority="19" operator="notEqual">
      <formula>0</formula>
    </cfRule>
  </conditionalFormatting>
  <conditionalFormatting sqref="O32">
    <cfRule type="cellIs" dxfId="51" priority="18" operator="notEqual">
      <formula>0</formula>
    </cfRule>
  </conditionalFormatting>
  <conditionalFormatting sqref="O33">
    <cfRule type="cellIs" dxfId="50" priority="17" operator="notEqual">
      <formula>0</formula>
    </cfRule>
  </conditionalFormatting>
  <conditionalFormatting sqref="Q31">
    <cfRule type="cellIs" dxfId="49" priority="16" operator="notEqual">
      <formula>0</formula>
    </cfRule>
  </conditionalFormatting>
  <conditionalFormatting sqref="Q32">
    <cfRule type="cellIs" dxfId="48" priority="15" operator="notEqual">
      <formula>0</formula>
    </cfRule>
  </conditionalFormatting>
  <conditionalFormatting sqref="Q33">
    <cfRule type="cellIs" dxfId="47" priority="14" operator="notEqual">
      <formula>0</formula>
    </cfRule>
  </conditionalFormatting>
  <conditionalFormatting sqref="R22:W22">
    <cfRule type="cellIs" dxfId="46" priority="12" operator="notEqual">
      <formula>0</formula>
    </cfRule>
  </conditionalFormatting>
  <conditionalFormatting sqref="Y29:AD29">
    <cfRule type="cellIs" dxfId="45" priority="11" operator="notEqual">
      <formula>0</formula>
    </cfRule>
  </conditionalFormatting>
  <conditionalFormatting sqref="P33">
    <cfRule type="cellIs" dxfId="44" priority="2" operator="notEqual">
      <formula>0</formula>
    </cfRule>
  </conditionalFormatting>
  <conditionalFormatting sqref="O34">
    <cfRule type="cellIs" dxfId="43" priority="1" operator="notEqual">
      <formula>0</formula>
    </cfRule>
  </conditionalFormatting>
  <conditionalFormatting sqref="P6:P29">
    <cfRule type="cellIs" dxfId="42" priority="5" operator="notEqual">
      <formula>0</formula>
    </cfRule>
  </conditionalFormatting>
  <conditionalFormatting sqref="P31">
    <cfRule type="cellIs" dxfId="41" priority="4" operator="notEqual">
      <formula>0</formula>
    </cfRule>
  </conditionalFormatting>
  <conditionalFormatting sqref="P32">
    <cfRule type="cellIs" dxfId="40" priority="3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scale="89" orientation="landscape" horizontalDpi="300" verticalDpi="300" r:id="rId1"/>
  <headerFooter>
    <oddFooter>&amp;C&amp;1#&amp;"Calibri"&amp;10 Secret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AK35"/>
  <sheetViews>
    <sheetView showGridLines="0" workbookViewId="0">
      <selection activeCell="A21" sqref="A21"/>
    </sheetView>
  </sheetViews>
  <sheetFormatPr defaultColWidth="9" defaultRowHeight="12.75"/>
  <cols>
    <col min="1" max="1" width="35.7109375" style="84" customWidth="1"/>
    <col min="2" max="7" width="10" style="84" customWidth="1"/>
    <col min="8" max="8" width="1.28515625" style="84" customWidth="1"/>
    <col min="9" max="9" width="5" style="84" customWidth="1"/>
    <col min="10" max="10" width="5.7109375" style="84" customWidth="1"/>
    <col min="11" max="12" width="11.28515625" style="84" customWidth="1"/>
    <col min="13" max="13" width="5" style="84" customWidth="1"/>
    <col min="14" max="16" width="11" style="84" customWidth="1"/>
    <col min="17" max="17" width="18" style="84" bestFit="1" customWidth="1"/>
    <col min="18" max="18" width="9.7109375" style="84" bestFit="1" customWidth="1"/>
    <col min="19" max="19" width="12.7109375" style="84" bestFit="1" customWidth="1"/>
    <col min="20" max="20" width="3" style="84" customWidth="1"/>
    <col min="21" max="26" width="13.7109375" style="84" customWidth="1"/>
    <col min="27" max="27" width="2.7109375" style="84" customWidth="1"/>
    <col min="28" max="28" width="11" style="84" hidden="1" customWidth="1"/>
    <col min="29" max="29" width="18" style="84" hidden="1" customWidth="1"/>
    <col min="30" max="30" width="9.7109375" style="84" hidden="1" customWidth="1"/>
    <col min="31" max="31" width="12.7109375" style="84" hidden="1" customWidth="1"/>
    <col min="32" max="32" width="3" style="84" hidden="1" customWidth="1"/>
    <col min="33" max="36" width="13.7109375" style="84" hidden="1" customWidth="1"/>
    <col min="37" max="37" width="2.7109375" style="84" customWidth="1"/>
    <col min="38" max="16384" width="9" style="84"/>
  </cols>
  <sheetData>
    <row r="1" spans="1:37" ht="18.75" customHeight="1">
      <c r="A1" s="1819" t="s">
        <v>63</v>
      </c>
      <c r="B1" s="1819" t="s">
        <v>24</v>
      </c>
      <c r="C1" s="1819"/>
      <c r="D1" s="1819"/>
      <c r="E1" s="1819" t="s">
        <v>24</v>
      </c>
      <c r="F1" s="1819" t="s">
        <v>24</v>
      </c>
      <c r="G1" s="1819" t="s">
        <v>24</v>
      </c>
      <c r="H1" s="1819" t="s">
        <v>24</v>
      </c>
      <c r="J1" s="85"/>
      <c r="K1" s="85"/>
      <c r="L1" s="85"/>
      <c r="M1" s="85"/>
      <c r="N1" s="86"/>
      <c r="O1" s="86"/>
      <c r="P1" s="86"/>
      <c r="Q1" s="86"/>
      <c r="R1" s="86"/>
      <c r="S1" s="86"/>
      <c r="T1" s="85"/>
      <c r="U1" s="85"/>
      <c r="V1" s="85"/>
      <c r="W1" s="85"/>
      <c r="X1" s="85"/>
      <c r="Y1" s="85"/>
      <c r="Z1" s="85"/>
      <c r="AA1" s="85"/>
      <c r="AB1" s="86"/>
      <c r="AC1" s="86"/>
      <c r="AD1" s="86"/>
      <c r="AE1" s="86"/>
      <c r="AF1" s="85"/>
      <c r="AG1" s="85"/>
      <c r="AH1" s="85"/>
      <c r="AI1" s="85"/>
      <c r="AJ1" s="85"/>
      <c r="AK1" s="85"/>
    </row>
    <row r="2" spans="1:37" ht="9" customHeight="1">
      <c r="A2" s="155"/>
      <c r="B2" s="213"/>
      <c r="C2" s="213"/>
      <c r="D2" s="213"/>
      <c r="E2" s="213"/>
      <c r="F2" s="213"/>
      <c r="G2" s="213"/>
      <c r="H2" s="213"/>
      <c r="J2" s="85"/>
      <c r="K2" s="85"/>
      <c r="L2" s="85"/>
      <c r="M2" s="85"/>
      <c r="N2" s="86"/>
      <c r="O2" s="86"/>
      <c r="P2" s="86"/>
      <c r="Q2" s="86"/>
      <c r="R2" s="86"/>
      <c r="S2" s="86"/>
      <c r="T2" s="85"/>
      <c r="U2" s="85"/>
      <c r="V2" s="85"/>
      <c r="W2" s="85"/>
      <c r="X2" s="85"/>
      <c r="Y2" s="85"/>
      <c r="Z2" s="85"/>
      <c r="AA2" s="85"/>
      <c r="AB2" s="86"/>
      <c r="AC2" s="86"/>
      <c r="AD2" s="86"/>
      <c r="AE2" s="86"/>
      <c r="AF2" s="85"/>
      <c r="AG2" s="85"/>
      <c r="AH2" s="85"/>
      <c r="AI2" s="85"/>
      <c r="AJ2" s="85"/>
      <c r="AK2" s="85"/>
    </row>
    <row r="3" spans="1:37" ht="15.75" customHeight="1">
      <c r="A3" s="212"/>
      <c r="B3" s="1820" t="s">
        <v>162</v>
      </c>
      <c r="C3" s="1820" t="s">
        <v>24</v>
      </c>
      <c r="D3" s="1820" t="s">
        <v>24</v>
      </c>
      <c r="E3" s="1820" t="s">
        <v>24</v>
      </c>
      <c r="F3" s="1820" t="s">
        <v>24</v>
      </c>
      <c r="G3" s="1820" t="s">
        <v>24</v>
      </c>
      <c r="H3" s="213"/>
      <c r="J3" s="85"/>
      <c r="K3" s="85"/>
      <c r="L3" s="85"/>
      <c r="M3" s="85"/>
      <c r="N3" s="86"/>
      <c r="O3" s="86"/>
      <c r="P3" s="86"/>
      <c r="Q3" s="86"/>
      <c r="R3" s="86"/>
      <c r="S3" s="86"/>
      <c r="T3" s="123"/>
      <c r="U3" s="123"/>
      <c r="V3" s="123"/>
      <c r="W3" s="123"/>
      <c r="X3" s="123"/>
      <c r="Y3" s="123"/>
      <c r="Z3" s="123"/>
      <c r="AA3" s="123"/>
      <c r="AB3" s="86"/>
      <c r="AC3" s="86"/>
      <c r="AD3" s="86"/>
      <c r="AE3" s="86"/>
      <c r="AF3" s="123"/>
      <c r="AG3" s="123"/>
      <c r="AH3" s="123"/>
      <c r="AI3" s="123"/>
      <c r="AJ3" s="123"/>
      <c r="AK3" s="123"/>
    </row>
    <row r="4" spans="1:37" ht="48.75" customHeight="1">
      <c r="A4" s="110"/>
      <c r="B4" s="214" t="s">
        <v>81</v>
      </c>
      <c r="C4" s="214" t="s">
        <v>82</v>
      </c>
      <c r="D4" s="214" t="s">
        <v>83</v>
      </c>
      <c r="E4" s="214" t="s">
        <v>84</v>
      </c>
      <c r="F4" s="214" t="s">
        <v>85</v>
      </c>
      <c r="G4" s="214" t="s">
        <v>86</v>
      </c>
      <c r="H4" s="90"/>
      <c r="J4" s="85"/>
      <c r="K4" s="86" t="s">
        <v>66</v>
      </c>
      <c r="L4" s="86" t="s">
        <v>20</v>
      </c>
      <c r="M4" s="85"/>
      <c r="N4" s="86" t="s">
        <v>67</v>
      </c>
      <c r="O4" s="86"/>
      <c r="P4" s="86"/>
      <c r="Q4" s="86"/>
      <c r="R4" s="86"/>
      <c r="S4" s="86"/>
      <c r="T4" s="124"/>
      <c r="U4" s="124"/>
      <c r="V4" s="124"/>
      <c r="W4" s="124"/>
      <c r="X4" s="124"/>
      <c r="Y4" s="124"/>
      <c r="Z4" s="124"/>
      <c r="AA4" s="124"/>
      <c r="AB4" s="86" t="s">
        <v>67</v>
      </c>
      <c r="AC4" s="86"/>
      <c r="AD4" s="86"/>
      <c r="AE4" s="86"/>
      <c r="AF4" s="124"/>
      <c r="AG4" s="124"/>
      <c r="AH4" s="124"/>
      <c r="AI4" s="124"/>
      <c r="AJ4" s="124"/>
      <c r="AK4" s="124"/>
    </row>
    <row r="5" spans="1:37" ht="11.25" customHeight="1">
      <c r="A5" s="494" t="s">
        <v>155</v>
      </c>
      <c r="B5" s="472" t="s">
        <v>2</v>
      </c>
      <c r="C5" s="472" t="s">
        <v>2</v>
      </c>
      <c r="D5" s="472" t="s">
        <v>2</v>
      </c>
      <c r="E5" s="472" t="s">
        <v>2</v>
      </c>
      <c r="F5" s="472" t="s">
        <v>2</v>
      </c>
      <c r="G5" s="472" t="s">
        <v>2</v>
      </c>
      <c r="H5" s="99"/>
      <c r="J5" s="85"/>
      <c r="K5" s="86"/>
      <c r="L5" s="86"/>
      <c r="M5" s="85"/>
      <c r="N5" s="120" t="s">
        <v>64</v>
      </c>
      <c r="O5" s="120" t="s">
        <v>68</v>
      </c>
      <c r="P5" s="120" t="s">
        <v>72</v>
      </c>
      <c r="Q5" s="120" t="s">
        <v>65</v>
      </c>
      <c r="R5" s="120" t="s">
        <v>31</v>
      </c>
      <c r="S5" s="120" t="s">
        <v>34</v>
      </c>
      <c r="T5" s="85"/>
      <c r="U5" s="85"/>
      <c r="V5" s="85"/>
      <c r="W5" s="85"/>
      <c r="X5" s="85"/>
      <c r="Y5" s="85"/>
      <c r="Z5" s="85"/>
      <c r="AA5" s="85"/>
      <c r="AB5" s="120" t="s">
        <v>64</v>
      </c>
      <c r="AC5" s="120" t="s">
        <v>65</v>
      </c>
      <c r="AD5" s="120" t="s">
        <v>31</v>
      </c>
      <c r="AE5" s="120" t="s">
        <v>34</v>
      </c>
      <c r="AF5" s="85"/>
      <c r="AG5" s="85"/>
      <c r="AH5" s="85"/>
      <c r="AI5" s="85"/>
      <c r="AJ5" s="85"/>
      <c r="AK5" s="85"/>
    </row>
    <row r="6" spans="1:37" ht="12.75" customHeight="1">
      <c r="A6" s="508" t="s">
        <v>5</v>
      </c>
      <c r="B6" s="509">
        <v>-4604</v>
      </c>
      <c r="C6" s="509">
        <v>-7349</v>
      </c>
      <c r="D6" s="509">
        <v>-2312</v>
      </c>
      <c r="E6" s="509">
        <v>-9661</v>
      </c>
      <c r="F6" s="509">
        <v>-1978</v>
      </c>
      <c r="G6" s="510">
        <v>-16243</v>
      </c>
      <c r="H6" s="112"/>
      <c r="J6" s="86"/>
      <c r="K6" s="29">
        <f>ROUND(C6,0)+ROUND(D6,0)-ROUND(E6,0)</f>
        <v>0</v>
      </c>
      <c r="L6" s="29">
        <f>G6-F6-E6-B6</f>
        <v>0</v>
      </c>
      <c r="M6" s="86"/>
      <c r="N6" s="29">
        <f>+ROUND(B6,0)-ROUND('Barclays UK YTD'!D14,0)</f>
        <v>0</v>
      </c>
      <c r="O6" s="29">
        <f>ROUND(C6,0)-ROUND('Barclays International YTD'!D69,0)</f>
        <v>0</v>
      </c>
      <c r="P6" s="29">
        <f>ROUND(D6,0)-ROUND('Barclays International YTD'!D109,0)</f>
        <v>0</v>
      </c>
      <c r="Q6" s="29">
        <f>+ROUND(E6,0)-ROUND('Barclays International YTD'!D15,0)</f>
        <v>0</v>
      </c>
      <c r="R6" s="29">
        <f>+ROUND(F6,0)-ROUND('Head Office YTD'!D15,0)</f>
        <v>0</v>
      </c>
      <c r="S6" s="29">
        <f>+ROUND(G6,0)-ROUND('Group PH'!D11,0)</f>
        <v>-12980</v>
      </c>
      <c r="T6" s="85"/>
      <c r="U6" s="85"/>
      <c r="V6" s="85"/>
      <c r="W6" s="85"/>
      <c r="X6" s="85"/>
      <c r="Y6" s="85"/>
      <c r="Z6" s="85"/>
      <c r="AA6" s="85"/>
      <c r="AB6" s="29" t="e">
        <v>#REF!</v>
      </c>
      <c r="AC6" s="29" t="e">
        <v>#REF!</v>
      </c>
      <c r="AD6" s="29" t="e">
        <v>#REF!</v>
      </c>
      <c r="AE6" s="29" t="e">
        <v>#REF!</v>
      </c>
      <c r="AF6" s="85"/>
      <c r="AG6" s="85"/>
      <c r="AH6" s="85"/>
      <c r="AI6" s="85"/>
      <c r="AJ6" s="85"/>
      <c r="AK6" s="85"/>
    </row>
    <row r="7" spans="1:37" ht="11.25" customHeight="1">
      <c r="A7" s="511" t="s">
        <v>100</v>
      </c>
      <c r="B7" s="512">
        <v>483</v>
      </c>
      <c r="C7" s="512">
        <v>68</v>
      </c>
      <c r="D7" s="512">
        <v>59</v>
      </c>
      <c r="E7" s="512">
        <v>127</v>
      </c>
      <c r="F7" s="512">
        <v>1597</v>
      </c>
      <c r="G7" s="513">
        <v>2207</v>
      </c>
      <c r="H7" s="112"/>
      <c r="J7" s="86"/>
      <c r="K7" s="29">
        <f t="shared" ref="K7:K21" si="0">ROUND(C7,0)+ROUND(D7,0)-ROUND(E7,0)</f>
        <v>0</v>
      </c>
      <c r="L7" s="29">
        <f t="shared" ref="L7:L8" si="1">G7-F7-E7-B7</f>
        <v>0</v>
      </c>
      <c r="M7" s="86"/>
      <c r="N7" s="29">
        <f>B7+'Barclays UK YTD'!D13</f>
        <v>0</v>
      </c>
      <c r="O7" s="29">
        <f>ROUND(C7,0)+ROUND('Barclays International YTD'!D68,0)</f>
        <v>0</v>
      </c>
      <c r="P7" s="29">
        <f>ROUND(D7,0)+ROUND('Barclays International YTD'!D108,0)</f>
        <v>0</v>
      </c>
      <c r="Q7" s="29">
        <f>ROUND(E7,0)+ROUND('Barclays International YTD'!D14,0)</f>
        <v>0</v>
      </c>
      <c r="R7" s="29">
        <f>+ROUND(F7,0)+ROUND('Head Office YTD'!D14,0)</f>
        <v>0</v>
      </c>
      <c r="S7" s="29">
        <f>ROUND(G7,0)+ROUND('Group PH'!D10,0)</f>
        <v>2197</v>
      </c>
      <c r="T7" s="85"/>
      <c r="U7" s="86" t="s">
        <v>36</v>
      </c>
      <c r="V7" s="86"/>
      <c r="W7" s="86"/>
      <c r="X7" s="85"/>
      <c r="Y7" s="85"/>
      <c r="Z7" s="85"/>
      <c r="AA7" s="85"/>
      <c r="AB7" s="29" t="e">
        <v>#REF!</v>
      </c>
      <c r="AC7" s="29" t="e">
        <v>#REF!</v>
      </c>
      <c r="AD7" s="29" t="e">
        <v>#REF!</v>
      </c>
      <c r="AE7" s="29" t="e">
        <v>#REF!</v>
      </c>
      <c r="AF7" s="85"/>
      <c r="AG7" s="86" t="s">
        <v>36</v>
      </c>
      <c r="AH7" s="85"/>
      <c r="AI7" s="85"/>
      <c r="AJ7" s="85"/>
      <c r="AK7" s="85"/>
    </row>
    <row r="8" spans="1:37">
      <c r="A8" s="514" t="s">
        <v>232</v>
      </c>
      <c r="B8" s="515">
        <v>-4121</v>
      </c>
      <c r="C8" s="515">
        <v>-7281</v>
      </c>
      <c r="D8" s="515">
        <v>-2253</v>
      </c>
      <c r="E8" s="515">
        <v>-9534</v>
      </c>
      <c r="F8" s="515">
        <v>-381</v>
      </c>
      <c r="G8" s="516">
        <v>-14036</v>
      </c>
      <c r="H8" s="113"/>
      <c r="J8" s="86"/>
      <c r="K8" s="29">
        <f t="shared" si="0"/>
        <v>0</v>
      </c>
      <c r="L8" s="29">
        <f t="shared" si="1"/>
        <v>0</v>
      </c>
      <c r="M8" s="86"/>
      <c r="N8" s="29">
        <f>+ROUND(B8,0)-ROUND('Barclays UK YTD'!D10,0)-ROUND('Barclays UK YTD'!D11,0)</f>
        <v>0</v>
      </c>
      <c r="O8" s="29">
        <f>ROUND(C8,0)-ROUND('Barclays International YTD'!D65,0)-ROUND('Barclays International YTD'!D66,0)</f>
        <v>0</v>
      </c>
      <c r="P8" s="29">
        <f>ROUND(D8,0)-ROUND('Barclays International YTD'!D105,0)-ROUND('Barclays International YTD'!D106,0)</f>
        <v>0</v>
      </c>
      <c r="Q8" s="29">
        <f>+ROUND(E8,0)-ROUND('Barclays International YTD'!D11,0)-ROUND('Barclays International YTD'!D12,0)</f>
        <v>0</v>
      </c>
      <c r="R8" s="29">
        <f>+ROUND(F8,0)-ROUND('Head Office YTD'!D10,0)-ROUND('Head Office YTD'!D11,0)-ROUND('Head Office YTD'!D13,0)</f>
        <v>0</v>
      </c>
      <c r="S8" s="29" t="e">
        <f>+ROUND(G8,0)-ROUND('Group PH'!D9,0)-ROUND('Group PH'!#REF!,0)-ROUND('Group PH'!#REF!,0)</f>
        <v>#REF!</v>
      </c>
      <c r="T8" s="85"/>
      <c r="U8" s="29">
        <f>+ROUND(B6,0)+ROUND(B7,0)-ROUND(B8,0)</f>
        <v>0</v>
      </c>
      <c r="V8" s="29">
        <f t="shared" ref="V8:W8" si="2">+ROUND(C6,0)+ROUND(C7,0)-ROUND(C8,0)</f>
        <v>0</v>
      </c>
      <c r="W8" s="29">
        <f t="shared" si="2"/>
        <v>0</v>
      </c>
      <c r="X8" s="29">
        <f>+ROUND(E6,0)+ROUND(E7,0)-ROUND(E8,0)</f>
        <v>0</v>
      </c>
      <c r="Y8" s="29">
        <f>+ROUND(F6,0)+ROUND(F7,0)-ROUND(F8,0)</f>
        <v>0</v>
      </c>
      <c r="Z8" s="29">
        <f>+ROUND(G6,0)+ROUND(G7,0)-ROUND(G8,0)</f>
        <v>0</v>
      </c>
      <c r="AA8" s="85"/>
      <c r="AB8" s="29" t="e">
        <v>#REF!</v>
      </c>
      <c r="AC8" s="29" t="e">
        <v>#REF!</v>
      </c>
      <c r="AD8" s="29" t="e">
        <v>#REF!</v>
      </c>
      <c r="AE8" s="29" t="e">
        <v>#REF!</v>
      </c>
      <c r="AF8" s="85"/>
      <c r="AG8" s="29" t="e">
        <f>+ROUND(#REF!,0)+ROUND(#REF!,0)-ROUND(#REF!,0)</f>
        <v>#REF!</v>
      </c>
      <c r="AH8" s="29" t="e">
        <f>+ROUND(#REF!,0)+ROUND(#REF!,0)-ROUND(#REF!,0)</f>
        <v>#REF!</v>
      </c>
      <c r="AI8" s="29" t="e">
        <f>+ROUND(#REF!,0)+ROUND(#REF!,0)-ROUND(#REF!,0)</f>
        <v>#REF!</v>
      </c>
      <c r="AJ8" s="29" t="e">
        <f>+ROUND(#REF!,0)+ROUND(#REF!,0)-ROUND(#REF!,0)</f>
        <v>#REF!</v>
      </c>
      <c r="AK8" s="85"/>
    </row>
    <row r="9" spans="1:37" ht="11.25" customHeight="1">
      <c r="A9" s="517"/>
      <c r="B9" s="518"/>
      <c r="C9" s="518"/>
      <c r="D9" s="518"/>
      <c r="E9" s="518"/>
      <c r="F9" s="518"/>
      <c r="G9" s="518"/>
      <c r="H9" s="113"/>
      <c r="J9" s="86"/>
      <c r="K9" s="35"/>
      <c r="L9" s="35"/>
      <c r="M9" s="86"/>
      <c r="N9" s="86"/>
      <c r="O9" s="86"/>
      <c r="P9" s="86"/>
      <c r="Q9" s="86"/>
      <c r="R9" s="86"/>
      <c r="S9" s="86"/>
      <c r="T9" s="85"/>
      <c r="U9" s="85"/>
      <c r="V9" s="85"/>
      <c r="W9" s="85"/>
      <c r="X9" s="85"/>
      <c r="Y9" s="85"/>
      <c r="Z9" s="85"/>
      <c r="AA9" s="85"/>
      <c r="AB9" s="86"/>
      <c r="AC9" s="86"/>
      <c r="AD9" s="86"/>
      <c r="AE9" s="86"/>
      <c r="AF9" s="85"/>
      <c r="AG9" s="85"/>
      <c r="AH9" s="85"/>
      <c r="AI9" s="85"/>
      <c r="AJ9" s="85"/>
      <c r="AK9" s="85"/>
    </row>
    <row r="10" spans="1:37" ht="11.25" customHeight="1">
      <c r="A10" s="508" t="s">
        <v>101</v>
      </c>
      <c r="B10" s="509">
        <v>7383</v>
      </c>
      <c r="C10" s="509">
        <v>9765</v>
      </c>
      <c r="D10" s="509">
        <v>4261</v>
      </c>
      <c r="E10" s="509">
        <v>14026</v>
      </c>
      <c r="F10" s="509">
        <v>-273</v>
      </c>
      <c r="G10" s="510">
        <v>21136</v>
      </c>
      <c r="H10" s="112"/>
      <c r="J10" s="85"/>
      <c r="K10" s="29">
        <f t="shared" si="0"/>
        <v>0</v>
      </c>
      <c r="L10" s="29">
        <f>G10-F10-E10-B10</f>
        <v>0</v>
      </c>
      <c r="M10" s="85"/>
      <c r="N10" s="29">
        <f>+ROUND(B10,0)-ROUND('Barclays UK YTD'!D7,0)</f>
        <v>0</v>
      </c>
      <c r="O10" s="29">
        <f>ROUND(C10,0)-ROUND('Barclays International YTD'!D62,0)</f>
        <v>0</v>
      </c>
      <c r="P10" s="29">
        <f>ROUND(D10,0)-ROUND('Barclays International YTD'!D102,0)</f>
        <v>0</v>
      </c>
      <c r="Q10" s="29">
        <f>+ROUND(E10,0)-ROUND('Barclays International YTD'!D8,0)</f>
        <v>0</v>
      </c>
      <c r="R10" s="29">
        <f>+ROUND(F10,0)-ROUND('Head Office YTD'!D7,0)</f>
        <v>0</v>
      </c>
      <c r="S10" s="29">
        <f>+ROUND(G10,0)-ROUND('Group PH'!D6,0)</f>
        <v>14853</v>
      </c>
      <c r="T10" s="85"/>
      <c r="U10" s="85"/>
      <c r="V10" s="85"/>
      <c r="W10" s="85"/>
      <c r="X10" s="85"/>
      <c r="Y10" s="85"/>
      <c r="Z10" s="85"/>
      <c r="AA10" s="85"/>
      <c r="AB10" s="29" t="e">
        <v>#REF!</v>
      </c>
      <c r="AC10" s="29" t="e">
        <v>#REF!</v>
      </c>
      <c r="AD10" s="29" t="e">
        <v>#REF!</v>
      </c>
      <c r="AE10" s="29" t="e">
        <v>#REF!</v>
      </c>
      <c r="AF10" s="85"/>
      <c r="AG10" s="85"/>
      <c r="AH10" s="85"/>
      <c r="AI10" s="85"/>
      <c r="AJ10" s="85"/>
      <c r="AK10" s="85"/>
    </row>
    <row r="11" spans="1:37" ht="11.25" customHeight="1">
      <c r="A11" s="517"/>
      <c r="B11" s="519"/>
      <c r="C11" s="519"/>
      <c r="D11" s="519"/>
      <c r="E11" s="519"/>
      <c r="F11" s="519"/>
      <c r="G11" s="519"/>
      <c r="H11" s="114"/>
      <c r="J11" s="85"/>
      <c r="K11" s="35"/>
      <c r="L11" s="3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</row>
    <row r="12" spans="1:37" ht="25.5">
      <c r="A12" s="514" t="s">
        <v>222</v>
      </c>
      <c r="B12" s="520">
        <v>0.56000000000000005</v>
      </c>
      <c r="C12" s="520">
        <v>0.75</v>
      </c>
      <c r="D12" s="520">
        <v>0.53</v>
      </c>
      <c r="E12" s="520">
        <v>0.68</v>
      </c>
      <c r="F12" s="520" t="s">
        <v>223</v>
      </c>
      <c r="G12" s="521">
        <v>0.66</v>
      </c>
      <c r="H12" s="115"/>
      <c r="J12" s="86"/>
      <c r="K12" s="35"/>
      <c r="L12" s="35"/>
      <c r="M12" s="86"/>
      <c r="N12" s="254">
        <f>+ROUND(B12,2)-ROUND('Barclays UK YTD'!D45,2)</f>
        <v>0</v>
      </c>
      <c r="O12" s="254">
        <f>ROUND(C12,2)-ROUND('Barclays International YTD'!D95,2)</f>
        <v>0</v>
      </c>
      <c r="P12" s="254">
        <f>ROUND(D12,2)-ROUND('Barclays International YTD'!D138,2)</f>
        <v>0</v>
      </c>
      <c r="Q12" s="254">
        <f>+ROUND(E12,2)-ROUND('Barclays International YTD'!D45,2)</f>
        <v>0</v>
      </c>
      <c r="R12" s="85"/>
      <c r="S12" s="254" t="e">
        <f>+ROUND(G12,2)-ROUND('Group PH'!#REF!,2)</f>
        <v>#REF!</v>
      </c>
      <c r="T12" s="85"/>
      <c r="U12" s="85"/>
      <c r="V12" s="85"/>
      <c r="W12" s="85"/>
      <c r="X12" s="85"/>
      <c r="Y12" s="85"/>
      <c r="Z12" s="85"/>
      <c r="AA12" s="85"/>
      <c r="AB12" s="29" t="e">
        <v>#REF!</v>
      </c>
      <c r="AC12" s="29" t="e">
        <v>#REF!</v>
      </c>
      <c r="AD12" s="85"/>
      <c r="AE12" s="29" t="e">
        <v>#REF!</v>
      </c>
      <c r="AF12" s="85"/>
      <c r="AG12" s="85"/>
      <c r="AH12" s="85"/>
      <c r="AI12" s="85"/>
      <c r="AJ12" s="85"/>
      <c r="AK12" s="85"/>
    </row>
    <row r="13" spans="1:37" ht="12.75" customHeight="1">
      <c r="A13" s="501"/>
      <c r="B13" s="522"/>
      <c r="C13" s="522"/>
      <c r="D13" s="522"/>
      <c r="E13" s="522"/>
      <c r="F13" s="522"/>
      <c r="G13" s="522"/>
      <c r="H13" s="115"/>
      <c r="J13" s="85"/>
      <c r="K13" s="35"/>
      <c r="L13" s="3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</row>
    <row r="14" spans="1:37" ht="11.25" customHeight="1">
      <c r="A14" s="544" t="s">
        <v>102</v>
      </c>
      <c r="B14" s="554"/>
      <c r="C14" s="554"/>
      <c r="D14" s="554"/>
      <c r="E14" s="555"/>
      <c r="F14" s="555"/>
      <c r="G14" s="555"/>
      <c r="H14" s="90"/>
      <c r="J14" s="85"/>
      <c r="K14" s="35"/>
      <c r="L14" s="3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</row>
    <row r="15" spans="1:37" ht="11.25" customHeight="1">
      <c r="A15" s="541" t="s">
        <v>224</v>
      </c>
      <c r="B15" s="473">
        <v>1956</v>
      </c>
      <c r="C15" s="473">
        <v>2593</v>
      </c>
      <c r="D15" s="473">
        <v>1182</v>
      </c>
      <c r="E15" s="532">
        <v>3775</v>
      </c>
      <c r="F15" s="532">
        <v>-2237</v>
      </c>
      <c r="G15" s="523">
        <v>3494</v>
      </c>
      <c r="H15" s="134"/>
      <c r="J15" s="85"/>
      <c r="K15" s="29">
        <f t="shared" si="0"/>
        <v>0</v>
      </c>
      <c r="L15" s="29">
        <f t="shared" ref="L15:L17" si="3">G15-F15-E15-B15</f>
        <v>0</v>
      </c>
      <c r="M15" s="85"/>
      <c r="N15" s="29">
        <f>+ROUND(B15,0)-ROUND('Barclays UK YTD'!D16,0)</f>
        <v>0</v>
      </c>
      <c r="O15" s="29">
        <f>ROUND(C15,0)-ROUND('Barclays International YTD'!D71,0)</f>
        <v>0</v>
      </c>
      <c r="P15" s="29">
        <f>ROUND(D15,0)-ROUND('Barclays International YTD'!D111,0)</f>
        <v>0</v>
      </c>
      <c r="Q15" s="29">
        <f>+ROUND(E15,0)-ROUND('Barclays International YTD'!D17,0)</f>
        <v>0</v>
      </c>
      <c r="R15" s="29">
        <f>+ROUND(F15,0)-ROUND('Head Office YTD'!D17,0)</f>
        <v>0</v>
      </c>
      <c r="S15" s="29">
        <f>+ROUND(G15,0)-ROUND('Group PH'!D13,0)</f>
        <v>2581</v>
      </c>
      <c r="T15" s="85"/>
      <c r="U15" s="85"/>
      <c r="V15" s="85"/>
      <c r="W15" s="85"/>
      <c r="X15" s="85"/>
      <c r="Y15" s="85"/>
      <c r="Z15" s="85"/>
      <c r="AA15" s="85"/>
      <c r="AB15" s="29" t="e">
        <v>#REF!</v>
      </c>
      <c r="AC15" s="29" t="e">
        <v>#REF!</v>
      </c>
      <c r="AD15" s="29" t="e">
        <v>#REF!</v>
      </c>
      <c r="AE15" s="29" t="e">
        <v>#REF!</v>
      </c>
      <c r="AF15" s="85"/>
      <c r="AG15" s="85"/>
      <c r="AH15" s="85"/>
      <c r="AI15" s="85"/>
      <c r="AJ15" s="85"/>
      <c r="AK15" s="85"/>
    </row>
    <row r="16" spans="1:37" ht="11.25" customHeight="1">
      <c r="A16" s="542" t="s">
        <v>100</v>
      </c>
      <c r="B16" s="495">
        <v>483</v>
      </c>
      <c r="C16" s="495">
        <v>68</v>
      </c>
      <c r="D16" s="495">
        <v>59</v>
      </c>
      <c r="E16" s="533">
        <v>127</v>
      </c>
      <c r="F16" s="533">
        <v>1597</v>
      </c>
      <c r="G16" s="502">
        <v>2207</v>
      </c>
      <c r="H16" s="135"/>
      <c r="J16" s="86"/>
      <c r="K16" s="29">
        <f t="shared" si="0"/>
        <v>0</v>
      </c>
      <c r="L16" s="29">
        <f t="shared" si="3"/>
        <v>0</v>
      </c>
      <c r="M16" s="86"/>
      <c r="N16" s="29">
        <f>+ROUND(B16,0)+ROUND('Barclays UK YTD'!D13,0)</f>
        <v>0</v>
      </c>
      <c r="O16" s="29">
        <f>ROUND(C16,0)+ROUND('Barclays International YTD'!D68,0)</f>
        <v>0</v>
      </c>
      <c r="P16" s="29">
        <f>ROUND(D16,0)+ROUND('Barclays International YTD'!D108,0)</f>
        <v>0</v>
      </c>
      <c r="Q16" s="29">
        <f>+ROUND(E16,0)+ROUND('Barclays International YTD'!D14,0)</f>
        <v>0</v>
      </c>
      <c r="R16" s="29">
        <f>+ROUND(F16,0)+ROUND('Head Office YTD'!D14,0)</f>
        <v>0</v>
      </c>
      <c r="S16" s="29">
        <f>+ROUND(G16,0)+ROUND('Group PH'!D10,0)</f>
        <v>2197</v>
      </c>
      <c r="T16" s="85"/>
      <c r="U16" s="85"/>
      <c r="V16" s="85"/>
      <c r="W16" s="85"/>
      <c r="X16" s="85"/>
      <c r="Y16" s="85"/>
      <c r="Z16" s="85"/>
      <c r="AA16" s="85"/>
      <c r="AB16" s="29" t="e">
        <v>#REF!</v>
      </c>
      <c r="AC16" s="29" t="e">
        <v>#REF!</v>
      </c>
      <c r="AD16" s="29" t="e">
        <v>#REF!</v>
      </c>
      <c r="AE16" s="29" t="e">
        <v>#REF!</v>
      </c>
      <c r="AF16" s="85"/>
      <c r="AG16" s="85"/>
      <c r="AH16" s="85"/>
      <c r="AI16" s="85"/>
      <c r="AJ16" s="85"/>
      <c r="AK16" s="85"/>
    </row>
    <row r="17" spans="1:37" ht="25.5" customHeight="1">
      <c r="A17" s="543" t="s">
        <v>225</v>
      </c>
      <c r="B17" s="474">
        <v>2439</v>
      </c>
      <c r="C17" s="474">
        <v>2661</v>
      </c>
      <c r="D17" s="474">
        <v>1241</v>
      </c>
      <c r="E17" s="525">
        <v>3902</v>
      </c>
      <c r="F17" s="525">
        <v>-640</v>
      </c>
      <c r="G17" s="516">
        <v>5701</v>
      </c>
      <c r="H17" s="138"/>
      <c r="J17" s="86"/>
      <c r="K17" s="29">
        <f t="shared" si="0"/>
        <v>0</v>
      </c>
      <c r="L17" s="29">
        <f t="shared" si="3"/>
        <v>0</v>
      </c>
      <c r="M17" s="86"/>
      <c r="N17" s="29">
        <f>+ROUND(B17,0)-ROUND('Barclays UK YTD'!D42,0)</f>
        <v>0</v>
      </c>
      <c r="O17" s="29">
        <f>ROUND(C17,0)-ROUND('Barclays International YTD'!D92,0)</f>
        <v>0</v>
      </c>
      <c r="P17" s="29">
        <f>ROUND(D17,0)-ROUND('Barclays International YTD'!D135,0)</f>
        <v>0</v>
      </c>
      <c r="Q17" s="29">
        <f>+ROUND(E17,0)-ROUND('Barclays International YTD'!D42,0)</f>
        <v>0</v>
      </c>
      <c r="R17" s="29">
        <f>+ROUND(F17,0)-ROUND('Head Office YTD'!D29,0)</f>
        <v>0</v>
      </c>
      <c r="S17" s="29" t="e">
        <f>+ROUND(G17,0)-ROUND('Group PH'!#REF!,0)</f>
        <v>#REF!</v>
      </c>
      <c r="T17" s="85"/>
      <c r="U17" s="29">
        <f>+ROUND(B15,0)+ROUND(B16,0)-ROUND(B17,0)</f>
        <v>0</v>
      </c>
      <c r="V17" s="29">
        <f t="shared" ref="V17:W17" si="4">+ROUND(C15,0)+ROUND(C16,0)-ROUND(C17,0)</f>
        <v>0</v>
      </c>
      <c r="W17" s="29">
        <f t="shared" si="4"/>
        <v>0</v>
      </c>
      <c r="X17" s="29">
        <f>+ROUND(E15,0)+ROUND(E16,0)-ROUND(E17,0)</f>
        <v>0</v>
      </c>
      <c r="Y17" s="29">
        <f>+ROUND(F15,0)+ROUND(F16,0)-ROUND(F17,0)</f>
        <v>0</v>
      </c>
      <c r="Z17" s="29">
        <f>+ROUND(G15,0)+ROUND(G16,0)-ROUND(G17,0)</f>
        <v>0</v>
      </c>
      <c r="AA17" s="85"/>
      <c r="AB17" s="29" t="e">
        <v>#REF!</v>
      </c>
      <c r="AC17" s="29" t="e">
        <v>#REF!</v>
      </c>
      <c r="AD17" s="29" t="e">
        <v>#REF!</v>
      </c>
      <c r="AE17" s="29" t="e">
        <v>#REF!</v>
      </c>
      <c r="AF17" s="85"/>
      <c r="AG17" s="29" t="e">
        <f>+ROUND(#REF!,0)+ROUND(#REF!,0)-ROUND(#REF!,0)</f>
        <v>#REF!</v>
      </c>
      <c r="AH17" s="29" t="e">
        <f>+ROUND(#REF!,0)+ROUND(#REF!,0)-ROUND(#REF!,0)</f>
        <v>#REF!</v>
      </c>
      <c r="AI17" s="29" t="e">
        <f>+ROUND(#REF!,0)+ROUND(#REF!,0)-ROUND(#REF!,0)</f>
        <v>#REF!</v>
      </c>
      <c r="AJ17" s="29" t="e">
        <f>+ROUND(#REF!,0)+ROUND(#REF!,0)-ROUND(#REF!,0)</f>
        <v>#REF!</v>
      </c>
      <c r="AK17" s="85"/>
    </row>
    <row r="18" spans="1:37" ht="11.25" customHeight="1">
      <c r="A18" s="545"/>
      <c r="B18" s="491"/>
      <c r="C18" s="491"/>
      <c r="D18" s="491"/>
      <c r="E18" s="534"/>
      <c r="F18" s="534"/>
      <c r="G18" s="534"/>
      <c r="H18" s="90"/>
      <c r="J18" s="85"/>
      <c r="K18" s="35"/>
      <c r="L18" s="35"/>
      <c r="M18" s="229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</row>
    <row r="19" spans="1:37" ht="25.5">
      <c r="A19" s="544" t="s">
        <v>103</v>
      </c>
      <c r="B19" s="492"/>
      <c r="C19" s="492"/>
      <c r="D19" s="492"/>
      <c r="E19" s="535"/>
      <c r="F19" s="535"/>
      <c r="G19" s="535"/>
      <c r="H19" s="90"/>
      <c r="J19" s="85"/>
      <c r="K19" s="35"/>
      <c r="L19" s="3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</row>
    <row r="20" spans="1:37" ht="11.25" customHeight="1">
      <c r="A20" s="546" t="s">
        <v>7</v>
      </c>
      <c r="B20" s="547">
        <v>1198</v>
      </c>
      <c r="C20" s="547">
        <v>1781</v>
      </c>
      <c r="D20" s="547">
        <v>818</v>
      </c>
      <c r="E20" s="547">
        <v>2599</v>
      </c>
      <c r="F20" s="547">
        <v>-2200</v>
      </c>
      <c r="G20" s="548">
        <v>1597</v>
      </c>
      <c r="H20" s="21"/>
      <c r="J20" s="86"/>
      <c r="K20" s="29">
        <f t="shared" si="0"/>
        <v>0</v>
      </c>
      <c r="L20" s="29">
        <f t="shared" ref="L20:L22" si="5">G20-F20-E20-B20</f>
        <v>0</v>
      </c>
      <c r="M20" s="86"/>
      <c r="N20" s="29">
        <f>+ROUND(B20,0)-ROUND('Barclays UK YTD'!D17,0)</f>
        <v>0</v>
      </c>
      <c r="O20" s="29">
        <f>ROUND(C20,0)-ROUND('Barclays International YTD'!D72,0)</f>
        <v>0</v>
      </c>
      <c r="P20" s="29">
        <f>ROUND(D20,0)-ROUND('Barclays International YTD'!D112,0)</f>
        <v>0</v>
      </c>
      <c r="Q20" s="29">
        <f>+ROUND(E20,0)-ROUND('Barclays International YTD'!D18,0)</f>
        <v>0</v>
      </c>
      <c r="R20" s="29">
        <f>+ROUND(F20,0)-ROUND('Head Office YTD'!D18,0)</f>
        <v>0</v>
      </c>
      <c r="S20" s="29">
        <f>+ROUND(G20,0)-ROUND('Group PH'!D18,0)</f>
        <v>992</v>
      </c>
      <c r="T20" s="218"/>
      <c r="U20" s="218"/>
      <c r="V20" s="218"/>
      <c r="W20" s="218"/>
      <c r="X20" s="218"/>
      <c r="Y20" s="218"/>
      <c r="Z20" s="218"/>
      <c r="AA20" s="218"/>
      <c r="AB20" s="29" t="e">
        <v>#REF!</v>
      </c>
      <c r="AC20" s="29" t="e">
        <v>#REF!</v>
      </c>
      <c r="AD20" s="29" t="e">
        <v>#REF!</v>
      </c>
      <c r="AE20" s="29" t="e">
        <v>#REF!</v>
      </c>
      <c r="AF20" s="218"/>
      <c r="AG20" s="218"/>
      <c r="AH20" s="218"/>
      <c r="AI20" s="218"/>
      <c r="AJ20" s="218"/>
      <c r="AK20" s="218"/>
    </row>
    <row r="21" spans="1:37" ht="11.25" customHeight="1">
      <c r="A21" s="553" t="s">
        <v>104</v>
      </c>
      <c r="B21" s="538">
        <v>472</v>
      </c>
      <c r="C21" s="538">
        <v>62</v>
      </c>
      <c r="D21" s="538">
        <v>44</v>
      </c>
      <c r="E21" s="538">
        <v>106</v>
      </c>
      <c r="F21" s="538">
        <v>1558</v>
      </c>
      <c r="G21" s="556">
        <v>2136</v>
      </c>
      <c r="H21" s="21"/>
      <c r="J21" s="86"/>
      <c r="K21" s="29">
        <f t="shared" si="0"/>
        <v>0</v>
      </c>
      <c r="L21" s="29">
        <f t="shared" si="5"/>
        <v>0</v>
      </c>
      <c r="M21" s="86"/>
      <c r="N21" s="86"/>
      <c r="O21" s="86"/>
      <c r="P21" s="86"/>
      <c r="Q21" s="86"/>
      <c r="R21" s="86"/>
      <c r="S21" s="86"/>
      <c r="T21" s="86"/>
      <c r="U21" s="218"/>
      <c r="V21" s="218"/>
      <c r="W21" s="218"/>
      <c r="X21" s="218"/>
      <c r="Y21" s="218"/>
      <c r="Z21" s="218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</row>
    <row r="22" spans="1:37" ht="38.25">
      <c r="A22" s="543" t="s">
        <v>105</v>
      </c>
      <c r="B22" s="550">
        <v>1670</v>
      </c>
      <c r="C22" s="550">
        <v>1843</v>
      </c>
      <c r="D22" s="550">
        <v>862</v>
      </c>
      <c r="E22" s="550">
        <v>2705</v>
      </c>
      <c r="F22" s="550">
        <v>-642</v>
      </c>
      <c r="G22" s="551">
        <v>3733</v>
      </c>
      <c r="H22" s="96"/>
      <c r="J22" s="86"/>
      <c r="K22" s="29">
        <f>ROUND(C22,0)+ROUND(D22,0)-ROUND(E22,0)</f>
        <v>0</v>
      </c>
      <c r="L22" s="29">
        <f t="shared" si="5"/>
        <v>0</v>
      </c>
      <c r="M22" s="86"/>
      <c r="N22" s="29">
        <f>ROUND(B22,0)-ROUND('Barclays UK YTD'!D43,0)</f>
        <v>0</v>
      </c>
      <c r="O22" s="29">
        <f>ROUND(C22,0)-ROUND('Barclays International YTD'!D93,0)</f>
        <v>0</v>
      </c>
      <c r="P22" s="29">
        <f>ROUND(D22,0)-ROUND('Barclays International YTD'!D136,0)</f>
        <v>0</v>
      </c>
      <c r="Q22" s="29">
        <f>ROUND(E22,0)-ROUND('Barclays International YTD'!D43,0)</f>
        <v>0</v>
      </c>
      <c r="R22" s="29">
        <f>ROUND(F22,0)-ROUND('Head Office YTD'!D30,0)</f>
        <v>0</v>
      </c>
      <c r="S22" s="29" t="e">
        <f>ROUND(G22,0)-(ROUND('Group PH'!#REF!,0))</f>
        <v>#REF!</v>
      </c>
      <c r="T22" s="127"/>
      <c r="U22" s="127"/>
      <c r="V22" s="127"/>
      <c r="W22" s="127"/>
      <c r="X22" s="127"/>
      <c r="Y22" s="127"/>
      <c r="Z22" s="127"/>
      <c r="AA22" s="127"/>
      <c r="AB22" s="86"/>
      <c r="AC22" s="86"/>
      <c r="AD22" s="86"/>
      <c r="AE22" s="86"/>
      <c r="AF22" s="127"/>
      <c r="AG22" s="127"/>
      <c r="AH22" s="127"/>
      <c r="AI22" s="127"/>
      <c r="AJ22" s="127"/>
      <c r="AK22" s="127"/>
    </row>
    <row r="23" spans="1:37" ht="11.25" customHeight="1">
      <c r="A23" s="507"/>
      <c r="B23" s="552"/>
      <c r="C23" s="552"/>
      <c r="D23" s="552"/>
      <c r="E23" s="552"/>
      <c r="F23" s="552"/>
      <c r="G23" s="552"/>
      <c r="H23" s="96"/>
      <c r="J23" s="86"/>
      <c r="K23" s="35"/>
      <c r="L23" s="35"/>
      <c r="M23" s="86"/>
      <c r="N23" s="86"/>
      <c r="O23" s="86"/>
      <c r="P23" s="86"/>
      <c r="Q23" s="86"/>
      <c r="R23" s="86"/>
      <c r="S23" s="86"/>
      <c r="T23" s="85"/>
      <c r="U23" s="29">
        <f>+ROUND(B20,0)+ROUND(B21,0)-ROUND(B22,0)</f>
        <v>0</v>
      </c>
      <c r="V23" s="29">
        <f t="shared" ref="V23:Z23" si="6">+ROUND(C20,0)+ROUND(C21,0)-ROUND(C22,0)</f>
        <v>0</v>
      </c>
      <c r="W23" s="29">
        <f t="shared" si="6"/>
        <v>0</v>
      </c>
      <c r="X23" s="29">
        <f t="shared" si="6"/>
        <v>0</v>
      </c>
      <c r="Y23" s="29">
        <f t="shared" si="6"/>
        <v>0</v>
      </c>
      <c r="Z23" s="29">
        <f t="shared" si="6"/>
        <v>0</v>
      </c>
      <c r="AA23" s="85"/>
      <c r="AB23" s="86"/>
      <c r="AC23" s="86"/>
      <c r="AD23" s="86"/>
      <c r="AE23" s="86"/>
      <c r="AF23" s="85"/>
      <c r="AG23" s="29" t="e">
        <f>+ROUND(#REF!,0)+ROUND(#REF!,0)-ROUND(#REF!,0)</f>
        <v>#REF!</v>
      </c>
      <c r="AH23" s="29" t="e">
        <f>+ROUND(#REF!,0)+ROUND(#REF!,0)-ROUND(#REF!,0)</f>
        <v>#REF!</v>
      </c>
      <c r="AI23" s="29" t="e">
        <f>+ROUND(#REF!,0)+ROUND(#REF!,0)-ROUND(#REF!,0)</f>
        <v>#REF!</v>
      </c>
      <c r="AJ23" s="29" t="e">
        <f>+ROUND(#REF!,0)+ROUND(#REF!,0)-ROUND(#REF!,0)</f>
        <v>#REF!</v>
      </c>
      <c r="AK23" s="85"/>
    </row>
    <row r="24" spans="1:37" ht="11.25" customHeight="1">
      <c r="A24" s="528" t="s">
        <v>176</v>
      </c>
      <c r="B24" s="351" t="s">
        <v>151</v>
      </c>
      <c r="C24" s="351" t="s">
        <v>151</v>
      </c>
      <c r="D24" s="351" t="s">
        <v>151</v>
      </c>
      <c r="E24" s="351" t="s">
        <v>151</v>
      </c>
      <c r="F24" s="351" t="s">
        <v>151</v>
      </c>
      <c r="G24" s="351" t="s">
        <v>151</v>
      </c>
      <c r="H24" s="185"/>
      <c r="J24" s="85"/>
      <c r="K24" s="35"/>
      <c r="L24" s="35"/>
      <c r="M24" s="85"/>
      <c r="N24" s="86" t="s">
        <v>70</v>
      </c>
      <c r="O24" s="86"/>
      <c r="P24" s="86"/>
      <c r="Q24" s="127"/>
      <c r="R24" s="127"/>
      <c r="S24" s="127"/>
      <c r="T24" s="85"/>
      <c r="U24" s="85"/>
      <c r="V24" s="85"/>
      <c r="W24" s="85"/>
      <c r="X24" s="85"/>
      <c r="Y24" s="85"/>
      <c r="Z24" s="85"/>
      <c r="AA24" s="85"/>
      <c r="AB24" s="86" t="s">
        <v>70</v>
      </c>
      <c r="AC24" s="127"/>
      <c r="AD24" s="127"/>
      <c r="AE24" s="127"/>
      <c r="AF24" s="85"/>
      <c r="AG24" s="85"/>
      <c r="AH24" s="85"/>
      <c r="AI24" s="85"/>
      <c r="AJ24" s="85"/>
      <c r="AK24" s="85"/>
    </row>
    <row r="25" spans="1:37" ht="11.25" customHeight="1">
      <c r="A25" s="546" t="s">
        <v>226</v>
      </c>
      <c r="B25" s="475">
        <v>13600</v>
      </c>
      <c r="C25" s="475">
        <v>26200</v>
      </c>
      <c r="D25" s="475">
        <v>6100</v>
      </c>
      <c r="E25" s="493">
        <v>32300</v>
      </c>
      <c r="F25" s="493">
        <v>6169.5477032455701</v>
      </c>
      <c r="G25" s="476">
        <v>52100</v>
      </c>
      <c r="H25" s="185"/>
      <c r="J25" s="85"/>
      <c r="K25" s="35"/>
      <c r="L25" s="35"/>
      <c r="M25" s="85"/>
      <c r="N25" s="86"/>
      <c r="O25" s="86"/>
      <c r="P25" s="86"/>
      <c r="Q25" s="127"/>
      <c r="R25" s="127"/>
      <c r="S25" s="127"/>
      <c r="T25" s="85"/>
      <c r="U25" s="85"/>
      <c r="V25" s="85"/>
      <c r="W25" s="85"/>
      <c r="X25" s="85"/>
      <c r="Y25" s="85"/>
      <c r="Z25" s="85"/>
      <c r="AA25" s="85"/>
      <c r="AB25" s="86"/>
      <c r="AC25" s="127"/>
      <c r="AD25" s="127"/>
      <c r="AE25" s="127"/>
      <c r="AF25" s="85"/>
      <c r="AG25" s="85"/>
      <c r="AH25" s="85"/>
      <c r="AI25" s="85"/>
      <c r="AJ25" s="85"/>
      <c r="AK25" s="85"/>
    </row>
    <row r="26" spans="1:37" ht="11.25" customHeight="1">
      <c r="A26" s="553" t="s">
        <v>106</v>
      </c>
      <c r="B26" s="477">
        <v>-3588</v>
      </c>
      <c r="C26" s="477">
        <v>-201</v>
      </c>
      <c r="D26" s="477">
        <v>-1100</v>
      </c>
      <c r="E26" s="477">
        <v>-1300</v>
      </c>
      <c r="F26" s="477">
        <v>-3070</v>
      </c>
      <c r="G26" s="478">
        <v>-7997</v>
      </c>
      <c r="H26" s="185"/>
      <c r="J26" s="85"/>
      <c r="K26" s="35"/>
      <c r="L26" s="35"/>
      <c r="M26" s="85"/>
      <c r="N26" s="86"/>
      <c r="O26" s="86"/>
      <c r="P26" s="86"/>
      <c r="Q26" s="127"/>
      <c r="R26" s="127"/>
      <c r="S26" s="127"/>
      <c r="T26" s="85"/>
      <c r="U26" s="85"/>
      <c r="V26" s="85"/>
      <c r="W26" s="85"/>
      <c r="X26" s="85"/>
      <c r="Y26" s="85"/>
      <c r="Z26" s="85"/>
      <c r="AA26" s="85"/>
      <c r="AB26" s="86"/>
      <c r="AC26" s="127"/>
      <c r="AD26" s="127"/>
      <c r="AE26" s="127"/>
      <c r="AF26" s="85"/>
      <c r="AG26" s="85"/>
      <c r="AH26" s="85"/>
      <c r="AI26" s="85"/>
      <c r="AJ26" s="85"/>
      <c r="AK26" s="85"/>
    </row>
    <row r="27" spans="1:37" ht="11.25" customHeight="1">
      <c r="A27" s="506" t="s">
        <v>227</v>
      </c>
      <c r="B27" s="479">
        <v>10012.351988119901</v>
      </c>
      <c r="C27" s="479">
        <v>25998.982007937</v>
      </c>
      <c r="D27" s="479">
        <v>5000</v>
      </c>
      <c r="E27" s="536">
        <v>31000</v>
      </c>
      <c r="F27" s="536">
        <v>3100</v>
      </c>
      <c r="G27" s="537">
        <v>44102.939343121798</v>
      </c>
      <c r="H27" s="186"/>
      <c r="J27" s="85"/>
      <c r="K27" s="157"/>
      <c r="L27" s="157"/>
      <c r="M27" s="85"/>
      <c r="N27" s="154">
        <f>+ROUND(B27,-2)-ROUND('Barclays UK YTD'!D36,-2)</f>
        <v>0</v>
      </c>
      <c r="O27" s="29">
        <f>ROUND(C27,-2)-ROUND('Barclays International YTD'!D88,-2)</f>
        <v>0</v>
      </c>
      <c r="P27" s="29">
        <f>ROUND(D27,-2)-ROUND('Barclays International YTD'!D130,-2)</f>
        <v>0</v>
      </c>
      <c r="Q27" s="154">
        <f>+ROUND(E27,-2)-ROUND('Barclays International YTD'!D36,-2)</f>
        <v>0</v>
      </c>
      <c r="R27" s="210">
        <f>+ROUND(F27,-2)-ROUND('Head Office YTD'!D26,-2)</f>
        <v>0</v>
      </c>
      <c r="S27" s="29">
        <f>+ROUND(G27,-2)-ROUND('Group PH'!D22,-2)</f>
        <v>-2900</v>
      </c>
      <c r="T27" s="85"/>
      <c r="U27" s="698">
        <f>ROUND(B27,-2)-ROUND(B25,-2)-ROUND(B26,-2)</f>
        <v>0</v>
      </c>
      <c r="V27" s="698">
        <f t="shared" ref="V27:Z27" si="7">ROUND(C27,-2)-ROUND(C25,-2)-ROUND(C26,-2)</f>
        <v>0</v>
      </c>
      <c r="W27" s="698">
        <f>ROUND(D27,-1)-ROUND(D25,-1)-ROUND(D26,-1)</f>
        <v>0</v>
      </c>
      <c r="X27" s="698">
        <f>ROUND(E27,-1)-ROUND(E25,-1)-ROUND(E26,-1)</f>
        <v>0</v>
      </c>
      <c r="Y27" s="698">
        <f>ROUND(F27,-1)-ROUND(F25,-1)-ROUND(F26,-1)</f>
        <v>0</v>
      </c>
      <c r="Z27" s="698">
        <f t="shared" si="7"/>
        <v>0</v>
      </c>
      <c r="AA27" s="85"/>
      <c r="AB27" s="29" t="e">
        <v>#REF!</v>
      </c>
      <c r="AC27" s="29" t="e">
        <v>#REF!</v>
      </c>
      <c r="AD27" s="29" t="e">
        <v>#REF!</v>
      </c>
      <c r="AE27" s="29" t="e">
        <v>#REF!</v>
      </c>
      <c r="AF27" s="85"/>
      <c r="AG27" s="85"/>
      <c r="AH27" s="85"/>
      <c r="AI27" s="85"/>
      <c r="AJ27" s="85"/>
      <c r="AK27" s="85"/>
    </row>
    <row r="28" spans="1:37" ht="11.25" customHeight="1">
      <c r="A28" s="505"/>
      <c r="B28" s="529"/>
      <c r="C28" s="529"/>
      <c r="D28" s="529"/>
      <c r="E28" s="529"/>
      <c r="F28" s="529"/>
      <c r="G28" s="529"/>
      <c r="H28" s="96"/>
      <c r="J28" s="85"/>
      <c r="K28" s="35"/>
      <c r="L28" s="3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</row>
    <row r="29" spans="1:37" ht="25.5" customHeight="1">
      <c r="A29" s="506" t="s">
        <v>228</v>
      </c>
      <c r="B29" s="530">
        <v>0.16700000000000001</v>
      </c>
      <c r="C29" s="530">
        <v>7.0999999999999994E-2</v>
      </c>
      <c r="D29" s="530">
        <v>0.17299999999999999</v>
      </c>
      <c r="E29" s="530">
        <v>8.6999999999999994E-2</v>
      </c>
      <c r="F29" s="530" t="s">
        <v>223</v>
      </c>
      <c r="G29" s="531">
        <v>8.5000000000000006E-2</v>
      </c>
      <c r="H29" s="140"/>
      <c r="J29" s="85"/>
      <c r="K29" s="35"/>
      <c r="L29" s="35"/>
      <c r="M29" s="85"/>
      <c r="N29" s="172">
        <f>ROUND(B29,3)-ROUND('Barclays UK YTD'!D44,3)</f>
        <v>0</v>
      </c>
      <c r="O29" s="172">
        <f>ROUND(C29,3)-ROUND('Barclays International YTD'!D94,3)</f>
        <v>0</v>
      </c>
      <c r="P29" s="172">
        <f>ROUND(D29,3)-ROUND('Barclays International YTD'!D137,3)</f>
        <v>0</v>
      </c>
      <c r="Q29" s="172">
        <f>ROUND(E29,3)-ROUND('Barclays International YTD'!D44,3)</f>
        <v>0</v>
      </c>
      <c r="R29" s="85"/>
      <c r="S29" s="172" t="e">
        <f>ROUND(G29,3)-ROUND('Group PH'!#REF!,3)</f>
        <v>#REF!</v>
      </c>
      <c r="T29" s="85"/>
      <c r="U29" s="85"/>
      <c r="V29" s="85"/>
      <c r="W29" s="85"/>
      <c r="X29" s="85"/>
      <c r="Y29" s="85"/>
      <c r="Z29" s="85"/>
      <c r="AA29" s="85"/>
      <c r="AB29" s="29" t="e">
        <v>#REF!</v>
      </c>
      <c r="AC29" s="29" t="e">
        <v>#REF!</v>
      </c>
      <c r="AD29" s="85"/>
      <c r="AE29" s="29" t="e">
        <v>#REF!</v>
      </c>
      <c r="AF29" s="85"/>
      <c r="AG29" s="85"/>
      <c r="AH29" s="85"/>
      <c r="AI29" s="85"/>
      <c r="AJ29" s="85"/>
      <c r="AK29" s="85"/>
    </row>
    <row r="30" spans="1:37" ht="11.25" customHeight="1">
      <c r="A30" s="504"/>
      <c r="B30" s="485"/>
      <c r="C30" s="485"/>
      <c r="D30" s="485"/>
      <c r="E30" s="485"/>
      <c r="F30" s="485"/>
      <c r="G30" s="485"/>
      <c r="H30" s="76"/>
      <c r="J30" s="86"/>
      <c r="K30" s="86"/>
      <c r="L30" s="86"/>
      <c r="M30" s="86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</row>
    <row r="31" spans="1:37" ht="11.25" customHeight="1">
      <c r="A31" s="488" t="s">
        <v>229</v>
      </c>
      <c r="B31" s="503"/>
      <c r="C31" s="503"/>
      <c r="D31" s="503"/>
      <c r="E31" s="503"/>
      <c r="F31" s="503"/>
      <c r="G31" s="503"/>
      <c r="H31" s="1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</row>
    <row r="32" spans="1:37" ht="11.25" customHeight="1">
      <c r="A32" s="546" t="s">
        <v>230</v>
      </c>
      <c r="B32" s="482"/>
      <c r="C32" s="482"/>
      <c r="D32" s="482"/>
      <c r="E32" s="482"/>
      <c r="F32" s="482"/>
      <c r="G32" s="481">
        <v>17075</v>
      </c>
      <c r="H32" s="82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</row>
    <row r="33" spans="1:37" ht="11.25" customHeight="1">
      <c r="A33" s="528"/>
      <c r="B33" s="503"/>
      <c r="C33" s="503"/>
      <c r="D33" s="503"/>
      <c r="E33" s="503"/>
      <c r="F33" s="503"/>
      <c r="G33" s="503"/>
      <c r="H33" s="1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222"/>
      <c r="U33" s="222"/>
      <c r="V33" s="222"/>
      <c r="W33" s="222"/>
      <c r="X33" s="222"/>
      <c r="Y33" s="222"/>
      <c r="Z33" s="222"/>
      <c r="AA33" s="222"/>
      <c r="AB33" s="85"/>
      <c r="AC33" s="85"/>
      <c r="AD33" s="85"/>
      <c r="AE33" s="85"/>
      <c r="AF33" s="222"/>
      <c r="AG33" s="222"/>
      <c r="AH33" s="222"/>
      <c r="AI33" s="222"/>
      <c r="AJ33" s="222"/>
      <c r="AK33" s="222"/>
    </row>
    <row r="34" spans="1:37" ht="22.5" customHeight="1">
      <c r="A34" s="506" t="s">
        <v>231</v>
      </c>
      <c r="B34" s="489"/>
      <c r="C34" s="489"/>
      <c r="D34" s="489"/>
      <c r="E34" s="489"/>
      <c r="F34" s="489"/>
      <c r="G34" s="490">
        <v>21.9</v>
      </c>
      <c r="H34" s="99"/>
      <c r="J34" s="156" t="s">
        <v>167</v>
      </c>
      <c r="K34" s="46">
        <f>G34-G22/G32*100</f>
        <v>3.7628111273789955E-2</v>
      </c>
      <c r="L34" s="85"/>
      <c r="M34" s="85"/>
      <c r="N34" s="85"/>
      <c r="O34" s="85"/>
      <c r="P34" s="85"/>
      <c r="Q34" s="85"/>
      <c r="R34" s="85"/>
      <c r="S34" s="29" t="e">
        <f>+ROUND(G34,0)-ROUND('Group PH'!#REF!,0)</f>
        <v>#REF!</v>
      </c>
      <c r="T34" s="222"/>
      <c r="U34" s="222"/>
      <c r="V34" s="222"/>
      <c r="W34" s="222"/>
      <c r="X34" s="222"/>
      <c r="Y34" s="222"/>
      <c r="Z34" s="222"/>
      <c r="AA34" s="222"/>
      <c r="AB34" s="85"/>
      <c r="AC34" s="85"/>
      <c r="AD34" s="85"/>
      <c r="AE34" s="29" t="e">
        <v>#REF!</v>
      </c>
      <c r="AF34" s="222"/>
      <c r="AG34" s="222"/>
      <c r="AH34" s="222"/>
      <c r="AI34" s="222"/>
      <c r="AJ34" s="222"/>
      <c r="AK34" s="222"/>
    </row>
    <row r="35" spans="1:37" ht="11.25" customHeight="1">
      <c r="A35" s="89"/>
      <c r="B35" s="99"/>
      <c r="C35" s="99"/>
      <c r="D35" s="99"/>
      <c r="E35" s="99"/>
      <c r="F35" s="99"/>
      <c r="G35" s="99"/>
      <c r="H35" s="99"/>
    </row>
  </sheetData>
  <mergeCells count="2">
    <mergeCell ref="A1:H1"/>
    <mergeCell ref="B3:G3"/>
  </mergeCells>
  <conditionalFormatting sqref="Q6:S7 N6:P8 K6:L29">
    <cfRule type="cellIs" dxfId="39" priority="44" operator="notEqual">
      <formula>0</formula>
    </cfRule>
  </conditionalFormatting>
  <conditionalFormatting sqref="U8:Z8">
    <cfRule type="cellIs" dxfId="38" priority="43" operator="notEqual">
      <formula>0</formula>
    </cfRule>
  </conditionalFormatting>
  <conditionalFormatting sqref="U17:Z17">
    <cfRule type="cellIs" dxfId="37" priority="40" operator="notEqual">
      <formula>0</formula>
    </cfRule>
  </conditionalFormatting>
  <conditionalFormatting sqref="N10:P10">
    <cfRule type="cellIs" dxfId="36" priority="42" operator="notEqual">
      <formula>0</formula>
    </cfRule>
  </conditionalFormatting>
  <conditionalFormatting sqref="S12 N12:Q12">
    <cfRule type="cellIs" dxfId="35" priority="41" operator="notEqual">
      <formula>0</formula>
    </cfRule>
  </conditionalFormatting>
  <conditionalFormatting sqref="U23:Z23">
    <cfRule type="cellIs" dxfId="34" priority="38" operator="notEqual">
      <formula>0</formula>
    </cfRule>
  </conditionalFormatting>
  <conditionalFormatting sqref="S34">
    <cfRule type="cellIs" dxfId="33" priority="35" operator="notEqual">
      <formula>0</formula>
    </cfRule>
  </conditionalFormatting>
  <conditionalFormatting sqref="Q8">
    <cfRule type="cellIs" dxfId="32" priority="34" operator="notEqual">
      <formula>0</formula>
    </cfRule>
  </conditionalFormatting>
  <conditionalFormatting sqref="N27:S27">
    <cfRule type="cellIs" dxfId="31" priority="37" operator="notEqual">
      <formula>0</formula>
    </cfRule>
  </conditionalFormatting>
  <conditionalFormatting sqref="N29:Q29 S29">
    <cfRule type="cellIs" dxfId="30" priority="36" operator="notEqual">
      <formula>0</formula>
    </cfRule>
  </conditionalFormatting>
  <conditionalFormatting sqref="R8">
    <cfRule type="cellIs" dxfId="29" priority="33" operator="notEqual">
      <formula>0</formula>
    </cfRule>
  </conditionalFormatting>
  <conditionalFormatting sqref="R10">
    <cfRule type="cellIs" dxfId="28" priority="30" operator="notEqual">
      <formula>0</formula>
    </cfRule>
  </conditionalFormatting>
  <conditionalFormatting sqref="S8">
    <cfRule type="cellIs" dxfId="27" priority="32" operator="notEqual">
      <formula>0</formula>
    </cfRule>
  </conditionalFormatting>
  <conditionalFormatting sqref="Q10">
    <cfRule type="cellIs" dxfId="26" priority="31" operator="notEqual">
      <formula>0</formula>
    </cfRule>
  </conditionalFormatting>
  <conditionalFormatting sqref="S10">
    <cfRule type="cellIs" dxfId="25" priority="29" operator="notEqual">
      <formula>0</formula>
    </cfRule>
  </conditionalFormatting>
  <conditionalFormatting sqref="N15:S17">
    <cfRule type="cellIs" dxfId="24" priority="28" operator="notEqual">
      <formula>0</formula>
    </cfRule>
  </conditionalFormatting>
  <conditionalFormatting sqref="N20:S20">
    <cfRule type="cellIs" dxfId="23" priority="27" operator="notEqual">
      <formula>0</formula>
    </cfRule>
  </conditionalFormatting>
  <conditionalFormatting sqref="AB27:AE27">
    <cfRule type="cellIs" dxfId="22" priority="21" operator="notEqual">
      <formula>0</formula>
    </cfRule>
  </conditionalFormatting>
  <conditionalFormatting sqref="AB6:AE7 AB8">
    <cfRule type="cellIs" dxfId="21" priority="25" operator="notEqual">
      <formula>0</formula>
    </cfRule>
  </conditionalFormatting>
  <conditionalFormatting sqref="AB10">
    <cfRule type="cellIs" dxfId="20" priority="24" operator="notEqual">
      <formula>0</formula>
    </cfRule>
  </conditionalFormatting>
  <conditionalFormatting sqref="AB12:AC12 AE12">
    <cfRule type="cellIs" dxfId="19" priority="23" operator="notEqual">
      <formula>0</formula>
    </cfRule>
  </conditionalFormatting>
  <conditionalFormatting sqref="AB29:AC29 AE29">
    <cfRule type="cellIs" dxfId="18" priority="20" operator="notEqual">
      <formula>0</formula>
    </cfRule>
  </conditionalFormatting>
  <conditionalFormatting sqref="AE34">
    <cfRule type="cellIs" dxfId="17" priority="19" operator="notEqual">
      <formula>0</formula>
    </cfRule>
  </conditionalFormatting>
  <conditionalFormatting sqref="AC8">
    <cfRule type="cellIs" dxfId="16" priority="18" operator="notEqual">
      <formula>0</formula>
    </cfRule>
  </conditionalFormatting>
  <conditionalFormatting sqref="AE8">
    <cfRule type="cellIs" dxfId="15" priority="16" operator="notEqual">
      <formula>0</formula>
    </cfRule>
  </conditionalFormatting>
  <conditionalFormatting sqref="AD8">
    <cfRule type="cellIs" dxfId="14" priority="17" operator="notEqual">
      <formula>0</formula>
    </cfRule>
  </conditionalFormatting>
  <conditionalFormatting sqref="AB15:AE17">
    <cfRule type="cellIs" dxfId="13" priority="12" operator="notEqual">
      <formula>0</formula>
    </cfRule>
  </conditionalFormatting>
  <conditionalFormatting sqref="AD10">
    <cfRule type="cellIs" dxfId="12" priority="14" operator="notEqual">
      <formula>0</formula>
    </cfRule>
  </conditionalFormatting>
  <conditionalFormatting sqref="AC10">
    <cfRule type="cellIs" dxfId="11" priority="15" operator="notEqual">
      <formula>0</formula>
    </cfRule>
  </conditionalFormatting>
  <conditionalFormatting sqref="AE10">
    <cfRule type="cellIs" dxfId="10" priority="13" operator="notEqual">
      <formula>0</formula>
    </cfRule>
  </conditionalFormatting>
  <conditionalFormatting sqref="AB20:AE20">
    <cfRule type="cellIs" dxfId="9" priority="11" operator="notEqual">
      <formula>0</formula>
    </cfRule>
  </conditionalFormatting>
  <conditionalFormatting sqref="AG8:AJ8">
    <cfRule type="cellIs" dxfId="8" priority="9" operator="notEqual">
      <formula>0</formula>
    </cfRule>
  </conditionalFormatting>
  <conditionalFormatting sqref="AG17:AJ17">
    <cfRule type="cellIs" dxfId="7" priority="8" operator="notEqual">
      <formula>0</formula>
    </cfRule>
  </conditionalFormatting>
  <conditionalFormatting sqref="AG23:AJ23">
    <cfRule type="cellIs" dxfId="6" priority="7" operator="notEqual">
      <formula>0</formula>
    </cfRule>
  </conditionalFormatting>
  <conditionalFormatting sqref="N22:S22">
    <cfRule type="cellIs" dxfId="5" priority="3" operator="notEqual">
      <formula>0</formula>
    </cfRule>
  </conditionalFormatting>
  <conditionalFormatting sqref="U27:Z27">
    <cfRule type="cellIs" dxfId="4" priority="2" operator="notEqual">
      <formula>0</formula>
    </cfRule>
  </conditionalFormatting>
  <conditionalFormatting sqref="K34">
    <cfRule type="cellIs" dxfId="3" priority="1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scale="89" orientation="landscape" horizontalDpi="300" verticalDpi="300" r:id="rId1"/>
  <headerFooter>
    <oddFooter>&amp;C&amp;1#&amp;"Calibri"&amp;10 Secret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showGridLines="0" zoomScaleNormal="100" workbookViewId="0"/>
  </sheetViews>
  <sheetFormatPr defaultColWidth="9" defaultRowHeight="12.75"/>
  <cols>
    <col min="1" max="1" width="41.7109375" style="84" customWidth="1"/>
    <col min="2" max="2" width="7.28515625" style="84" customWidth="1"/>
    <col min="3" max="3" width="1.7109375" style="126" customWidth="1"/>
    <col min="4" max="4" width="7.28515625" style="125" customWidth="1"/>
    <col min="5" max="7" width="7.28515625" style="84" customWidth="1"/>
    <col min="8" max="8" width="1.7109375" style="126" customWidth="1"/>
    <col min="9" max="9" width="7.28515625" style="125" customWidth="1"/>
    <col min="10" max="11" width="7.28515625" style="84" customWidth="1"/>
    <col min="12" max="12" width="3.28515625" style="84" customWidth="1"/>
    <col min="13" max="16384" width="9" style="84"/>
  </cols>
  <sheetData>
    <row r="1" spans="1:12" ht="18">
      <c r="A1" s="1255" t="s">
        <v>430</v>
      </c>
    </row>
    <row r="3" spans="1:12" ht="18.75" customHeight="1">
      <c r="A3" s="819" t="s">
        <v>154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2" ht="12" customHeight="1">
      <c r="A4" s="110"/>
      <c r="B4" s="534" t="s">
        <v>407</v>
      </c>
      <c r="C4" s="534"/>
      <c r="D4" s="534" t="s">
        <v>405</v>
      </c>
      <c r="E4" s="534" t="s">
        <v>408</v>
      </c>
      <c r="F4" s="534" t="s">
        <v>409</v>
      </c>
      <c r="G4" s="534" t="s">
        <v>406</v>
      </c>
      <c r="H4" s="534"/>
      <c r="I4" s="534" t="s">
        <v>241</v>
      </c>
      <c r="J4" s="534" t="s">
        <v>410</v>
      </c>
      <c r="K4" s="534" t="s">
        <v>411</v>
      </c>
    </row>
    <row r="5" spans="1:12" ht="11.25" customHeight="1">
      <c r="A5" s="528" t="s">
        <v>344</v>
      </c>
      <c r="B5" s="554" t="s">
        <v>25</v>
      </c>
      <c r="C5" s="557"/>
      <c r="D5" s="554" t="s">
        <v>25</v>
      </c>
      <c r="E5" s="555" t="s">
        <v>25</v>
      </c>
      <c r="F5" s="555" t="s">
        <v>25</v>
      </c>
      <c r="G5" s="555" t="s">
        <v>25</v>
      </c>
      <c r="H5" s="557"/>
      <c r="I5" s="555" t="s">
        <v>25</v>
      </c>
      <c r="J5" s="555" t="s">
        <v>25</v>
      </c>
      <c r="K5" s="555" t="s">
        <v>25</v>
      </c>
    </row>
    <row r="6" spans="1:12">
      <c r="A6" s="546" t="s">
        <v>329</v>
      </c>
      <c r="B6" s="1247">
        <v>1703.9999999999998</v>
      </c>
      <c r="C6" s="1077"/>
      <c r="D6" s="1078">
        <v>219.99999999999699</v>
      </c>
      <c r="E6" s="1079">
        <v>610.99999999999636</v>
      </c>
      <c r="F6" s="1079">
        <v>89.999999999998735</v>
      </c>
      <c r="G6" s="1080">
        <v>605</v>
      </c>
      <c r="H6" s="1077"/>
      <c r="I6" s="1078">
        <v>681</v>
      </c>
      <c r="J6" s="1078">
        <v>-292</v>
      </c>
      <c r="K6" s="1079">
        <v>1034.0000000000052</v>
      </c>
    </row>
    <row r="7" spans="1:12">
      <c r="A7" s="507"/>
      <c r="B7" s="1031"/>
      <c r="C7" s="1084"/>
      <c r="D7" s="1052"/>
      <c r="E7" s="1084"/>
      <c r="F7" s="1084"/>
      <c r="G7" s="1084"/>
      <c r="H7" s="1084"/>
      <c r="I7" s="1052"/>
      <c r="J7" s="1052"/>
      <c r="K7" s="1084"/>
    </row>
    <row r="8" spans="1:12" ht="11.25" customHeight="1">
      <c r="A8" s="528"/>
      <c r="B8" s="999" t="s">
        <v>151</v>
      </c>
      <c r="C8" s="1000"/>
      <c r="D8" s="999" t="s">
        <v>151</v>
      </c>
      <c r="E8" s="999" t="s">
        <v>151</v>
      </c>
      <c r="F8" s="999" t="s">
        <v>151</v>
      </c>
      <c r="G8" s="999" t="s">
        <v>151</v>
      </c>
      <c r="H8" s="1000"/>
      <c r="I8" s="999" t="s">
        <v>151</v>
      </c>
      <c r="J8" s="999" t="s">
        <v>151</v>
      </c>
      <c r="K8" s="999" t="s">
        <v>151</v>
      </c>
    </row>
    <row r="9" spans="1:12" ht="11.25" customHeight="1">
      <c r="A9" s="546" t="s">
        <v>345</v>
      </c>
      <c r="B9" s="1001">
        <v>54400</v>
      </c>
      <c r="C9" s="1053"/>
      <c r="D9" s="1032">
        <v>55700</v>
      </c>
      <c r="E9" s="1002">
        <v>56400</v>
      </c>
      <c r="F9" s="1002">
        <v>58400</v>
      </c>
      <c r="G9" s="1054">
        <v>55200</v>
      </c>
      <c r="H9" s="1053"/>
      <c r="I9" s="1003">
        <v>54500</v>
      </c>
      <c r="J9" s="1003">
        <v>56400</v>
      </c>
      <c r="K9" s="1002">
        <v>54000</v>
      </c>
    </row>
    <row r="10" spans="1:12" ht="11.25" customHeight="1">
      <c r="A10" s="553" t="s">
        <v>346</v>
      </c>
      <c r="B10" s="1004">
        <v>-7900</v>
      </c>
      <c r="C10" s="1008"/>
      <c r="D10" s="1055">
        <v>-8100</v>
      </c>
      <c r="E10" s="1015">
        <v>-8100</v>
      </c>
      <c r="F10" s="1056">
        <v>-8.1999999999999993</v>
      </c>
      <c r="G10" s="1033">
        <v>-8.1999999999999993</v>
      </c>
      <c r="H10" s="1008"/>
      <c r="I10" s="1056">
        <v>-8.1</v>
      </c>
      <c r="J10" s="1056">
        <v>-8</v>
      </c>
      <c r="K10" s="1056">
        <v>-7.8</v>
      </c>
      <c r="L10" s="125"/>
    </row>
    <row r="11" spans="1:12" ht="11.25" customHeight="1">
      <c r="A11" s="543" t="s">
        <v>347</v>
      </c>
      <c r="B11" s="1242">
        <v>46486.384365290614</v>
      </c>
      <c r="C11" s="1057"/>
      <c r="D11" s="1058">
        <v>47591.855428980103</v>
      </c>
      <c r="E11" s="1059">
        <v>48283.050413980076</v>
      </c>
      <c r="F11" s="1059">
        <v>50192.980034259519</v>
      </c>
      <c r="G11" s="1060">
        <v>46994.626145163202</v>
      </c>
      <c r="H11" s="1057"/>
      <c r="I11" s="1061">
        <v>46426.648156494797</v>
      </c>
      <c r="J11" s="1061">
        <v>48351.200822340601</v>
      </c>
      <c r="K11" s="1059">
        <v>46207.655399750045</v>
      </c>
    </row>
    <row r="12" spans="1:12" ht="12.75" customHeight="1">
      <c r="A12" s="505"/>
      <c r="B12" s="1005"/>
      <c r="C12" s="1084"/>
      <c r="D12" s="1062"/>
      <c r="E12" s="1063"/>
      <c r="F12" s="1063"/>
      <c r="G12" s="1063"/>
      <c r="H12" s="1084"/>
      <c r="I12" s="1062"/>
      <c r="J12" s="1062"/>
      <c r="K12" s="1063"/>
    </row>
    <row r="13" spans="1:12" ht="13.5">
      <c r="A13" s="1251" t="s">
        <v>176</v>
      </c>
      <c r="B13" s="1006">
        <v>0.14699999999999999</v>
      </c>
      <c r="C13" s="1009"/>
      <c r="D13" s="1064">
        <v>1.7999999999999999E-2</v>
      </c>
      <c r="E13" s="1010">
        <v>5.0999999999999997E-2</v>
      </c>
      <c r="F13" s="1010">
        <v>7.0000000000000001E-3</v>
      </c>
      <c r="G13" s="1065">
        <v>5.0999999999999997E-2</v>
      </c>
      <c r="H13" s="1009"/>
      <c r="I13" s="1022">
        <v>5.8999999999999997E-2</v>
      </c>
      <c r="J13" s="1254">
        <v>-2.4E-2</v>
      </c>
      <c r="K13" s="1066">
        <v>0.09</v>
      </c>
    </row>
    <row r="14" spans="1:12">
      <c r="A14" s="504"/>
      <c r="B14" s="1007"/>
      <c r="C14" s="993"/>
      <c r="D14" s="994"/>
      <c r="E14" s="995"/>
      <c r="F14" s="995"/>
      <c r="G14" s="995"/>
      <c r="H14" s="993"/>
      <c r="I14" s="994"/>
      <c r="J14" s="994"/>
      <c r="K14" s="995"/>
    </row>
    <row r="15" spans="1:12" ht="15.75">
      <c r="A15" s="1234" t="s">
        <v>422</v>
      </c>
      <c r="B15" s="1227"/>
      <c r="C15" s="1227"/>
      <c r="D15" s="1227"/>
      <c r="E15" s="1227"/>
      <c r="F15" s="1227"/>
      <c r="G15" s="1227"/>
      <c r="H15" s="1227"/>
      <c r="I15" s="1229"/>
      <c r="J15" s="1229"/>
      <c r="K15" s="1229"/>
    </row>
    <row r="16" spans="1:12">
      <c r="A16" s="281" t="s">
        <v>400</v>
      </c>
      <c r="B16" s="1229"/>
      <c r="C16" s="1229"/>
      <c r="D16" s="1229"/>
      <c r="E16" s="1229"/>
      <c r="F16" s="1229"/>
      <c r="G16" s="1229"/>
      <c r="H16" s="1229"/>
      <c r="I16" s="1229"/>
      <c r="J16" s="1229"/>
      <c r="K16" s="1229"/>
    </row>
    <row r="17" spans="1:11" ht="13.5">
      <c r="A17" s="1821" t="s">
        <v>429</v>
      </c>
      <c r="B17" s="1036" t="s">
        <v>407</v>
      </c>
      <c r="C17" s="1036"/>
      <c r="D17" s="1036" t="s">
        <v>405</v>
      </c>
      <c r="E17" s="1036" t="s">
        <v>408</v>
      </c>
      <c r="F17" s="1036" t="s">
        <v>409</v>
      </c>
      <c r="G17" s="1036" t="s">
        <v>406</v>
      </c>
      <c r="H17" s="1036"/>
      <c r="I17" s="1036" t="s">
        <v>241</v>
      </c>
      <c r="J17" s="1036" t="s">
        <v>410</v>
      </c>
      <c r="K17" s="1036" t="s">
        <v>411</v>
      </c>
    </row>
    <row r="18" spans="1:11" ht="13.5">
      <c r="A18" s="1822" t="s">
        <v>24</v>
      </c>
      <c r="B18" s="1037" t="s">
        <v>2</v>
      </c>
      <c r="C18" s="1038"/>
      <c r="D18" s="1037" t="s">
        <v>2</v>
      </c>
      <c r="E18" s="1039" t="s">
        <v>2</v>
      </c>
      <c r="F18" s="1039" t="s">
        <v>2</v>
      </c>
      <c r="G18" s="1039" t="s">
        <v>2</v>
      </c>
      <c r="H18" s="1038"/>
      <c r="I18" s="1039" t="s">
        <v>2</v>
      </c>
      <c r="J18" s="1039" t="s">
        <v>2</v>
      </c>
      <c r="K18" s="1039" t="s">
        <v>2</v>
      </c>
    </row>
    <row r="19" spans="1:11">
      <c r="A19" s="546" t="s">
        <v>261</v>
      </c>
      <c r="B19" s="996">
        <v>2398.9999999999995</v>
      </c>
      <c r="C19" s="1040"/>
      <c r="D19" s="1041">
        <v>645.99999999999795</v>
      </c>
      <c r="E19" s="1042">
        <v>1146.9999999999952</v>
      </c>
      <c r="F19" s="1042">
        <v>358.99999999999829</v>
      </c>
      <c r="G19" s="1043">
        <v>913</v>
      </c>
      <c r="H19" s="1040"/>
      <c r="I19" s="1041">
        <v>1097</v>
      </c>
      <c r="J19" s="1041">
        <v>246</v>
      </c>
      <c r="K19" s="1042">
        <v>1531</v>
      </c>
    </row>
    <row r="20" spans="1:11">
      <c r="A20" s="278" t="s">
        <v>423</v>
      </c>
      <c r="B20" s="997">
        <v>54.999999999999993</v>
      </c>
      <c r="C20" s="1040"/>
      <c r="D20" s="1044">
        <v>492.00000000000017</v>
      </c>
      <c r="E20" s="1045">
        <v>607.99999999999977</v>
      </c>
      <c r="F20" s="1045">
        <v>1623.0000000000002</v>
      </c>
      <c r="G20" s="1046">
        <v>2115</v>
      </c>
      <c r="H20" s="1040"/>
      <c r="I20" s="1044">
        <v>523</v>
      </c>
      <c r="J20" s="1044">
        <v>461</v>
      </c>
      <c r="K20" s="1045">
        <v>480</v>
      </c>
    </row>
    <row r="21" spans="1:11">
      <c r="A21" s="514" t="s">
        <v>424</v>
      </c>
      <c r="B21" s="998">
        <v>2454</v>
      </c>
      <c r="C21" s="1047"/>
      <c r="D21" s="1048">
        <v>1138</v>
      </c>
      <c r="E21" s="1049">
        <v>1755</v>
      </c>
      <c r="F21" s="1049">
        <v>1982</v>
      </c>
      <c r="G21" s="1050">
        <v>3028</v>
      </c>
      <c r="H21" s="1047"/>
      <c r="I21" s="1048">
        <v>1620</v>
      </c>
      <c r="J21" s="1048">
        <v>707</v>
      </c>
      <c r="K21" s="1049">
        <v>2011</v>
      </c>
    </row>
  </sheetData>
  <mergeCells count="1">
    <mergeCell ref="A17:A18"/>
  </mergeCells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 Secret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showGridLines="0" zoomScaleNormal="100" workbookViewId="0"/>
  </sheetViews>
  <sheetFormatPr defaultColWidth="9" defaultRowHeight="12.75"/>
  <cols>
    <col min="1" max="1" width="32.7109375" style="84" customWidth="1"/>
    <col min="2" max="2" width="7.28515625" style="84" customWidth="1"/>
    <col min="3" max="3" width="1.7109375" style="126" customWidth="1"/>
    <col min="4" max="4" width="7.28515625" style="125" customWidth="1"/>
    <col min="5" max="7" width="7.28515625" style="84" customWidth="1"/>
    <col min="8" max="8" width="1.7109375" style="126" customWidth="1"/>
    <col min="9" max="9" width="7.28515625" style="125" customWidth="1"/>
    <col min="10" max="11" width="7.28515625" style="84" customWidth="1"/>
    <col min="12" max="16384" width="9" style="84"/>
  </cols>
  <sheetData>
    <row r="1" spans="1:11" ht="18.75" customHeight="1">
      <c r="A1" s="1228" t="s">
        <v>26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2" customHeight="1">
      <c r="A2" s="1233"/>
      <c r="B2" s="534" t="s">
        <v>407</v>
      </c>
      <c r="C2" s="534"/>
      <c r="D2" s="534" t="s">
        <v>405</v>
      </c>
      <c r="E2" s="534" t="s">
        <v>408</v>
      </c>
      <c r="F2" s="534" t="s">
        <v>409</v>
      </c>
      <c r="G2" s="534" t="s">
        <v>406</v>
      </c>
      <c r="H2" s="534"/>
      <c r="I2" s="534" t="s">
        <v>241</v>
      </c>
      <c r="J2" s="534" t="s">
        <v>410</v>
      </c>
      <c r="K2" s="534" t="s">
        <v>411</v>
      </c>
    </row>
    <row r="3" spans="1:11" ht="11.25" customHeight="1">
      <c r="A3" s="528" t="s">
        <v>348</v>
      </c>
      <c r="B3" s="555" t="s">
        <v>25</v>
      </c>
      <c r="C3" s="557"/>
      <c r="D3" s="554" t="s">
        <v>25</v>
      </c>
      <c r="E3" s="555" t="s">
        <v>25</v>
      </c>
      <c r="F3" s="555" t="s">
        <v>25</v>
      </c>
      <c r="G3" s="555" t="s">
        <v>25</v>
      </c>
      <c r="H3" s="557"/>
      <c r="I3" s="555" t="s">
        <v>25</v>
      </c>
      <c r="J3" s="555" t="s">
        <v>25</v>
      </c>
      <c r="K3" s="555" t="s">
        <v>25</v>
      </c>
    </row>
    <row r="4" spans="1:11" ht="11.25" customHeight="1">
      <c r="A4" s="546" t="s">
        <v>329</v>
      </c>
      <c r="B4" s="1080">
        <v>297.99999999999926</v>
      </c>
      <c r="C4" s="1077"/>
      <c r="D4" s="1079">
        <v>159.99999999999972</v>
      </c>
      <c r="E4" s="1041">
        <v>112.99999999999997</v>
      </c>
      <c r="F4" s="1079">
        <v>-123.00000000000011</v>
      </c>
      <c r="G4" s="1080">
        <v>175</v>
      </c>
      <c r="H4" s="1077"/>
      <c r="I4" s="1078">
        <v>438</v>
      </c>
      <c r="J4" s="1078">
        <v>-907</v>
      </c>
      <c r="K4" s="1079">
        <v>328.00000000000136</v>
      </c>
    </row>
    <row r="5" spans="1:11" ht="11.25" customHeight="1">
      <c r="A5" s="507"/>
      <c r="B5" s="1084"/>
      <c r="C5" s="1084"/>
      <c r="D5" s="1084"/>
      <c r="E5" s="1052"/>
      <c r="F5" s="1084"/>
      <c r="G5" s="1084"/>
      <c r="H5" s="1084"/>
      <c r="I5" s="1052"/>
      <c r="J5" s="1052"/>
      <c r="K5" s="1084"/>
    </row>
    <row r="6" spans="1:11">
      <c r="A6" s="528"/>
      <c r="B6" s="1068" t="s">
        <v>151</v>
      </c>
      <c r="C6" s="1069"/>
      <c r="D6" s="1068" t="s">
        <v>151</v>
      </c>
      <c r="E6" s="1068" t="s">
        <v>151</v>
      </c>
      <c r="F6" s="1068" t="s">
        <v>151</v>
      </c>
      <c r="G6" s="1068" t="s">
        <v>151</v>
      </c>
      <c r="H6" s="1069"/>
      <c r="I6" s="1068" t="s">
        <v>151</v>
      </c>
      <c r="J6" s="1068" t="s">
        <v>151</v>
      </c>
      <c r="K6" s="1068" t="s">
        <v>151</v>
      </c>
    </row>
    <row r="7" spans="1:11">
      <c r="A7" s="546" t="s">
        <v>349</v>
      </c>
      <c r="B7" s="1023">
        <v>13500</v>
      </c>
      <c r="C7" s="1011"/>
      <c r="D7" s="1024">
        <v>13400</v>
      </c>
      <c r="E7" s="1024">
        <v>13700</v>
      </c>
      <c r="F7" s="1014">
        <v>13.9</v>
      </c>
      <c r="G7" s="1012">
        <v>13.7</v>
      </c>
      <c r="H7" s="1011"/>
      <c r="I7" s="1013">
        <v>13.8</v>
      </c>
      <c r="J7" s="1013">
        <v>13.9</v>
      </c>
      <c r="K7" s="1014">
        <v>13.8</v>
      </c>
    </row>
    <row r="8" spans="1:11">
      <c r="A8" s="553" t="s">
        <v>346</v>
      </c>
      <c r="B8" s="1025">
        <v>-3600</v>
      </c>
      <c r="C8" s="1008"/>
      <c r="D8" s="1026">
        <v>-3600</v>
      </c>
      <c r="E8" s="1026">
        <v>-3600</v>
      </c>
      <c r="F8" s="1056">
        <v>-3.6</v>
      </c>
      <c r="G8" s="1033">
        <v>-3.6</v>
      </c>
      <c r="H8" s="1008"/>
      <c r="I8" s="1056">
        <v>-3.5</v>
      </c>
      <c r="J8" s="1056">
        <v>-3.5</v>
      </c>
      <c r="K8" s="1056">
        <v>-3.5</v>
      </c>
    </row>
    <row r="9" spans="1:11" ht="11.25" customHeight="1">
      <c r="A9" s="506" t="s">
        <v>350</v>
      </c>
      <c r="B9" s="1016">
        <v>9920.4159023893462</v>
      </c>
      <c r="C9" s="1017"/>
      <c r="D9" s="1018">
        <v>9823.3932759790387</v>
      </c>
      <c r="E9" s="1019">
        <v>10113.353849531999</v>
      </c>
      <c r="F9" s="1019">
        <v>10287.413792037371</v>
      </c>
      <c r="G9" s="1230">
        <v>10.1</v>
      </c>
      <c r="H9" s="1017"/>
      <c r="I9" s="1020">
        <v>10.3</v>
      </c>
      <c r="J9" s="1020">
        <v>10.4</v>
      </c>
      <c r="K9" s="1021">
        <v>10.3</v>
      </c>
    </row>
    <row r="10" spans="1:11" ht="11.25" customHeight="1">
      <c r="A10" s="505"/>
      <c r="B10" s="1063"/>
      <c r="C10" s="1084"/>
      <c r="D10" s="1063"/>
      <c r="E10" s="1062"/>
      <c r="F10" s="1063"/>
      <c r="G10" s="1063"/>
      <c r="H10" s="1084"/>
      <c r="I10" s="1062"/>
      <c r="J10" s="1062"/>
      <c r="K10" s="1063"/>
    </row>
    <row r="11" spans="1:11" ht="13.5">
      <c r="A11" s="1251" t="s">
        <v>35</v>
      </c>
      <c r="B11" s="1027">
        <v>0.12</v>
      </c>
      <c r="C11" s="1009"/>
      <c r="D11" s="1010">
        <v>6.5000000000000002E-2</v>
      </c>
      <c r="E11" s="1064">
        <v>4.4999999999999998E-2</v>
      </c>
      <c r="F11" s="1254">
        <v>-4.8000000000000001E-2</v>
      </c>
      <c r="G11" s="1027">
        <v>6.9000000000000006E-2</v>
      </c>
      <c r="H11" s="1009"/>
      <c r="I11" s="1022">
        <v>0.17</v>
      </c>
      <c r="J11" s="1254">
        <v>-0.34899999999999998</v>
      </c>
      <c r="K11" s="1010">
        <v>0.127</v>
      </c>
    </row>
  </sheetData>
  <pageMargins left="0.74803149606299202" right="0.74803149606299202" top="0.98425196850393704" bottom="0.98425196850393704" header="0.511811023622047" footer="0.511811023622047"/>
  <pageSetup paperSize="9" orientation="landscape" horizontalDpi="300" verticalDpi="300" r:id="rId1"/>
  <headerFooter>
    <oddFooter>&amp;C&amp;1#&amp;"Calibri"&amp;10 Secret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showGridLines="0" zoomScaleNormal="100" workbookViewId="0">
      <selection activeCell="B41" sqref="B41"/>
    </sheetView>
  </sheetViews>
  <sheetFormatPr defaultColWidth="9" defaultRowHeight="12.75"/>
  <cols>
    <col min="1" max="1" width="32.7109375" style="84" customWidth="1"/>
    <col min="2" max="2" width="7.28515625" style="84" customWidth="1"/>
    <col min="3" max="3" width="1.7109375" style="125" customWidth="1"/>
    <col min="4" max="4" width="7.28515625" style="126" customWidth="1"/>
    <col min="5" max="5" width="7.7109375" style="84" bestFit="1" customWidth="1"/>
    <col min="6" max="7" width="7.28515625" style="84" customWidth="1"/>
    <col min="8" max="8" width="1.7109375" style="125" customWidth="1"/>
    <col min="9" max="9" width="7.7109375" style="126" customWidth="1"/>
    <col min="10" max="11" width="7.28515625" style="84" customWidth="1"/>
    <col min="12" max="16384" width="9" style="84"/>
  </cols>
  <sheetData>
    <row r="1" spans="1:11" ht="18.75" customHeight="1">
      <c r="A1" s="1228" t="s">
        <v>27</v>
      </c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11" ht="18.75" customHeight="1">
      <c r="A2" s="1233"/>
      <c r="B2" s="534" t="s">
        <v>407</v>
      </c>
      <c r="C2" s="534"/>
      <c r="D2" s="534" t="s">
        <v>405</v>
      </c>
      <c r="E2" s="534" t="s">
        <v>408</v>
      </c>
      <c r="F2" s="534" t="s">
        <v>409</v>
      </c>
      <c r="G2" s="534" t="s">
        <v>406</v>
      </c>
      <c r="H2" s="534"/>
      <c r="I2" s="534" t="s">
        <v>241</v>
      </c>
      <c r="J2" s="534" t="s">
        <v>410</v>
      </c>
      <c r="K2" s="534" t="s">
        <v>411</v>
      </c>
    </row>
    <row r="3" spans="1:11" ht="13.5">
      <c r="A3" s="528" t="s">
        <v>348</v>
      </c>
      <c r="B3" s="554" t="s">
        <v>25</v>
      </c>
      <c r="C3" s="557"/>
      <c r="D3" s="555" t="s">
        <v>25</v>
      </c>
      <c r="E3" s="555" t="s">
        <v>25</v>
      </c>
      <c r="F3" s="555" t="s">
        <v>25</v>
      </c>
      <c r="G3" s="555" t="s">
        <v>25</v>
      </c>
      <c r="H3" s="557"/>
      <c r="I3" s="555" t="s">
        <v>25</v>
      </c>
      <c r="J3" s="555" t="s">
        <v>25</v>
      </c>
      <c r="K3" s="555" t="s">
        <v>25</v>
      </c>
    </row>
    <row r="4" spans="1:11" ht="11.25" customHeight="1">
      <c r="A4" s="1252" t="s">
        <v>174</v>
      </c>
      <c r="B4" s="1080">
        <v>1430.9999999999995</v>
      </c>
      <c r="C4" s="1077"/>
      <c r="D4" s="1078">
        <v>441.00000000000131</v>
      </c>
      <c r="E4" s="1078">
        <v>781.99999999999511</v>
      </c>
      <c r="F4" s="1079">
        <v>468.00000000000205</v>
      </c>
      <c r="G4" s="1080">
        <v>529</v>
      </c>
      <c r="H4" s="1077"/>
      <c r="I4" s="1078">
        <v>397</v>
      </c>
      <c r="J4" s="1078">
        <v>799</v>
      </c>
      <c r="K4" s="1079">
        <v>831.99999999999886</v>
      </c>
    </row>
    <row r="5" spans="1:11" ht="11.25" customHeight="1">
      <c r="A5" s="507"/>
      <c r="B5" s="1084"/>
      <c r="C5" s="1084"/>
      <c r="D5" s="1052"/>
      <c r="E5" s="1052"/>
      <c r="F5" s="1084"/>
      <c r="G5" s="1084"/>
      <c r="H5" s="1084"/>
      <c r="I5" s="1052"/>
      <c r="J5" s="1052"/>
      <c r="K5" s="1084"/>
    </row>
    <row r="6" spans="1:11">
      <c r="A6" s="528"/>
      <c r="B6" s="1068" t="s">
        <v>151</v>
      </c>
      <c r="C6" s="1069"/>
      <c r="D6" s="1068" t="s">
        <v>151</v>
      </c>
      <c r="E6" s="1068" t="s">
        <v>151</v>
      </c>
      <c r="F6" s="1068" t="s">
        <v>151</v>
      </c>
      <c r="G6" s="1068" t="s">
        <v>151</v>
      </c>
      <c r="H6" s="1069"/>
      <c r="I6" s="1068" t="s">
        <v>151</v>
      </c>
      <c r="J6" s="1068" t="s">
        <v>151</v>
      </c>
      <c r="K6" s="1068" t="s">
        <v>151</v>
      </c>
    </row>
    <row r="7" spans="1:11">
      <c r="A7" s="546" t="s">
        <v>349</v>
      </c>
      <c r="B7" s="1054">
        <v>32800</v>
      </c>
      <c r="C7" s="1053"/>
      <c r="D7" s="1024">
        <v>31100</v>
      </c>
      <c r="E7" s="1024">
        <v>31200</v>
      </c>
      <c r="F7" s="1014">
        <v>34.200000000000003</v>
      </c>
      <c r="G7" s="1012">
        <v>31.9</v>
      </c>
      <c r="H7" s="1053"/>
      <c r="I7" s="1028">
        <v>31.9</v>
      </c>
      <c r="J7" s="1028">
        <v>33.299999999999997</v>
      </c>
      <c r="K7" s="1028">
        <v>32.1</v>
      </c>
    </row>
    <row r="8" spans="1:11">
      <c r="A8" s="553" t="s">
        <v>346</v>
      </c>
      <c r="B8" s="1070">
        <v>-500</v>
      </c>
      <c r="C8" s="1067"/>
      <c r="D8" s="1026">
        <v>-600</v>
      </c>
      <c r="E8" s="1026">
        <v>-600</v>
      </c>
      <c r="F8" s="1235">
        <v>-0.7</v>
      </c>
      <c r="G8" s="1236">
        <v>-0.7</v>
      </c>
      <c r="H8" s="1067"/>
      <c r="I8" s="1056">
        <v>-1</v>
      </c>
      <c r="J8" s="1056">
        <v>-1.1000000000000001</v>
      </c>
      <c r="K8" s="1056">
        <v>-1</v>
      </c>
    </row>
    <row r="9" spans="1:11" ht="11.25" customHeight="1">
      <c r="A9" s="506" t="s">
        <v>350</v>
      </c>
      <c r="B9" s="1060">
        <v>32299.630899653199</v>
      </c>
      <c r="C9" s="1057"/>
      <c r="D9" s="1058">
        <v>30456.687550684503</v>
      </c>
      <c r="E9" s="1058">
        <v>30611.299031170271</v>
      </c>
      <c r="F9" s="1059">
        <v>33527.9113077453</v>
      </c>
      <c r="G9" s="1071">
        <v>31200</v>
      </c>
      <c r="H9" s="1057"/>
      <c r="I9" s="1061">
        <v>30900</v>
      </c>
      <c r="J9" s="1061">
        <v>32200</v>
      </c>
      <c r="K9" s="1059">
        <v>31115.198079764486</v>
      </c>
    </row>
    <row r="10" spans="1:11">
      <c r="A10" s="505"/>
      <c r="B10" s="1063"/>
      <c r="C10" s="1084"/>
      <c r="D10" s="1062"/>
      <c r="E10" s="1062"/>
      <c r="F10" s="1063"/>
      <c r="G10" s="1063"/>
      <c r="H10" s="1084"/>
      <c r="I10" s="1062"/>
      <c r="J10" s="1062"/>
      <c r="K10" s="1063"/>
    </row>
    <row r="11" spans="1:11" ht="13.5">
      <c r="A11" s="1251" t="s">
        <v>35</v>
      </c>
      <c r="B11" s="1065">
        <v>0.17699999999999999</v>
      </c>
      <c r="C11" s="1029"/>
      <c r="D11" s="1022">
        <v>5.8000000000000003E-2</v>
      </c>
      <c r="E11" s="1022">
        <v>0.10199999999999999</v>
      </c>
      <c r="F11" s="1225">
        <v>5.6000000000000001E-2</v>
      </c>
      <c r="G11" s="1027">
        <v>6.8000000000000005E-2</v>
      </c>
      <c r="H11" s="1029"/>
      <c r="I11" s="1022">
        <v>5.0999999999999997E-2</v>
      </c>
      <c r="J11" s="1022">
        <v>9.9000000000000005E-2</v>
      </c>
      <c r="K11" s="1030">
        <v>0.107</v>
      </c>
    </row>
    <row r="12" spans="1:11" ht="11.25" customHeight="1">
      <c r="A12" s="504"/>
      <c r="B12" s="76"/>
      <c r="C12" s="480"/>
      <c r="D12" s="76"/>
      <c r="E12" s="76"/>
      <c r="F12" s="76"/>
      <c r="G12" s="76"/>
      <c r="H12" s="77"/>
      <c r="I12" s="76"/>
      <c r="J12" s="76"/>
      <c r="K12" s="76"/>
    </row>
    <row r="13" spans="1:11" s="126" customFormat="1" ht="11.25" customHeight="1">
      <c r="A13" s="504"/>
      <c r="B13" s="76"/>
      <c r="C13" s="480"/>
      <c r="D13" s="76"/>
      <c r="E13" s="76"/>
      <c r="F13" s="76"/>
      <c r="G13" s="76"/>
      <c r="H13" s="77"/>
      <c r="I13" s="76"/>
      <c r="J13" s="76"/>
      <c r="K13" s="76"/>
    </row>
    <row r="14" spans="1:11" ht="27" customHeight="1">
      <c r="A14" s="1819" t="s">
        <v>148</v>
      </c>
      <c r="B14" s="1819" t="s">
        <v>24</v>
      </c>
      <c r="C14" s="1819"/>
      <c r="D14" s="1819" t="s">
        <v>24</v>
      </c>
      <c r="E14" s="88"/>
      <c r="F14" s="88"/>
      <c r="G14" s="88"/>
      <c r="H14" s="694"/>
      <c r="I14" s="88"/>
      <c r="J14" s="88"/>
      <c r="K14" s="88"/>
    </row>
    <row r="15" spans="1:11" ht="18.75" customHeight="1">
      <c r="A15" s="1233"/>
      <c r="B15" s="1036" t="s">
        <v>416</v>
      </c>
      <c r="C15" s="1036"/>
      <c r="D15" s="1036" t="s">
        <v>417</v>
      </c>
      <c r="E15" s="1036" t="s">
        <v>418</v>
      </c>
      <c r="F15" s="1036" t="s">
        <v>419</v>
      </c>
      <c r="G15" s="1036" t="s">
        <v>273</v>
      </c>
      <c r="H15" s="1036"/>
      <c r="I15" s="1036" t="s">
        <v>160</v>
      </c>
      <c r="J15" s="1036" t="s">
        <v>153</v>
      </c>
      <c r="K15" s="1036" t="s">
        <v>52</v>
      </c>
    </row>
    <row r="16" spans="1:11" ht="13.5">
      <c r="A16" s="528" t="s">
        <v>348</v>
      </c>
      <c r="B16" s="554" t="s">
        <v>25</v>
      </c>
      <c r="C16" s="557"/>
      <c r="D16" s="695" t="s">
        <v>25</v>
      </c>
      <c r="E16" s="555" t="s">
        <v>25</v>
      </c>
      <c r="F16" s="555" t="s">
        <v>25</v>
      </c>
      <c r="G16" s="555" t="s">
        <v>25</v>
      </c>
      <c r="H16" s="557"/>
      <c r="I16" s="696" t="s">
        <v>25</v>
      </c>
      <c r="J16" s="555" t="s">
        <v>25</v>
      </c>
      <c r="K16" s="555" t="s">
        <v>25</v>
      </c>
    </row>
    <row r="17" spans="1:12" ht="11.25" customHeight="1">
      <c r="A17" s="1252" t="s">
        <v>174</v>
      </c>
      <c r="B17" s="1080">
        <v>1263.0000000000005</v>
      </c>
      <c r="C17" s="1077"/>
      <c r="D17" s="1079">
        <v>413.00000000000188</v>
      </c>
      <c r="E17" s="1078">
        <v>626.99999999999523</v>
      </c>
      <c r="F17" s="1079">
        <v>694.00000000000136</v>
      </c>
      <c r="G17" s="1080">
        <v>820</v>
      </c>
      <c r="H17" s="1077"/>
      <c r="I17" s="1079">
        <v>193</v>
      </c>
      <c r="J17" s="1078">
        <v>609</v>
      </c>
      <c r="K17" s="1078">
        <v>595.99999999999966</v>
      </c>
    </row>
    <row r="18" spans="1:12" ht="11.25" customHeight="1">
      <c r="A18" s="507"/>
      <c r="B18" s="1031"/>
      <c r="C18" s="1084"/>
      <c r="D18" s="1031"/>
      <c r="E18" s="1052"/>
      <c r="F18" s="1084"/>
      <c r="G18" s="1084"/>
      <c r="H18" s="1084"/>
      <c r="I18" s="1084"/>
      <c r="J18" s="1052"/>
      <c r="K18" s="1052"/>
    </row>
    <row r="19" spans="1:12">
      <c r="A19" s="528"/>
      <c r="B19" s="1068" t="s">
        <v>151</v>
      </c>
      <c r="C19" s="1069"/>
      <c r="D19" s="1068" t="s">
        <v>151</v>
      </c>
      <c r="E19" s="1068" t="s">
        <v>151</v>
      </c>
      <c r="F19" s="1068" t="s">
        <v>151</v>
      </c>
      <c r="G19" s="1068" t="s">
        <v>151</v>
      </c>
      <c r="H19" s="1069"/>
      <c r="I19" s="1068" t="s">
        <v>151</v>
      </c>
      <c r="J19" s="1068" t="s">
        <v>151</v>
      </c>
      <c r="K19" s="1068" t="s">
        <v>151</v>
      </c>
    </row>
    <row r="20" spans="1:12">
      <c r="A20" s="546" t="s">
        <v>351</v>
      </c>
      <c r="B20" s="1054">
        <v>28200</v>
      </c>
      <c r="C20" s="1053"/>
      <c r="D20" s="1072">
        <v>26300</v>
      </c>
      <c r="E20" s="1032">
        <v>26400</v>
      </c>
      <c r="F20" s="1032">
        <v>29100</v>
      </c>
      <c r="G20" s="1237">
        <v>26.2</v>
      </c>
      <c r="H20" s="1053"/>
      <c r="I20" s="1073">
        <v>25.9</v>
      </c>
      <c r="J20" s="1034">
        <v>26.9</v>
      </c>
      <c r="K20" s="1034">
        <v>25.8</v>
      </c>
    </row>
    <row r="21" spans="1:12">
      <c r="A21" s="553" t="s">
        <v>346</v>
      </c>
      <c r="B21" s="1070">
        <v>0</v>
      </c>
      <c r="C21" s="1067"/>
      <c r="D21" s="1055">
        <v>0</v>
      </c>
      <c r="E21" s="1055">
        <v>0</v>
      </c>
      <c r="F21" s="1035">
        <v>-0.1</v>
      </c>
      <c r="G21" s="1070">
        <v>0</v>
      </c>
      <c r="H21" s="1067"/>
      <c r="I21" s="1056">
        <v>-0.1</v>
      </c>
      <c r="J21" s="1070">
        <v>0</v>
      </c>
      <c r="K21" s="1070">
        <v>0</v>
      </c>
      <c r="L21" s="125"/>
    </row>
    <row r="22" spans="1:12" ht="11.25" customHeight="1">
      <c r="A22" s="506" t="s">
        <v>352</v>
      </c>
      <c r="B22" s="1060">
        <v>28216.245869972518</v>
      </c>
      <c r="C22" s="1057"/>
      <c r="D22" s="1074">
        <v>26348.637311669554</v>
      </c>
      <c r="E22" s="1058">
        <v>26380.717602262732</v>
      </c>
      <c r="F22" s="1059">
        <v>28956.704436098007</v>
      </c>
      <c r="G22" s="1071">
        <v>26200</v>
      </c>
      <c r="H22" s="1057"/>
      <c r="I22" s="1059">
        <v>25800</v>
      </c>
      <c r="J22" s="1061">
        <v>26900</v>
      </c>
      <c r="K22" s="1061">
        <v>25823.570478726699</v>
      </c>
    </row>
    <row r="23" spans="1:12">
      <c r="A23" s="505"/>
      <c r="B23" s="1063"/>
      <c r="C23" s="1084"/>
      <c r="D23" s="1063"/>
      <c r="E23" s="1062"/>
      <c r="F23" s="1063"/>
      <c r="G23" s="1063"/>
      <c r="H23" s="1084"/>
      <c r="I23" s="1063"/>
      <c r="J23" s="1062"/>
      <c r="K23" s="1062"/>
    </row>
    <row r="24" spans="1:12" ht="13.5">
      <c r="A24" s="1251" t="s">
        <v>35</v>
      </c>
      <c r="B24" s="1065">
        <v>0.17899999999999999</v>
      </c>
      <c r="C24" s="1075"/>
      <c r="D24" s="1066">
        <v>6.3E-2</v>
      </c>
      <c r="E24" s="1064">
        <v>9.5000000000000001E-2</v>
      </c>
      <c r="F24" s="1066">
        <v>9.6000000000000002E-2</v>
      </c>
      <c r="G24" s="1065">
        <v>0.125</v>
      </c>
      <c r="H24" s="1075"/>
      <c r="I24" s="1066">
        <v>0.03</v>
      </c>
      <c r="J24" s="1064">
        <v>9.0999999999999998E-2</v>
      </c>
      <c r="K24" s="1064">
        <v>9.1999999999999998E-2</v>
      </c>
    </row>
    <row r="25" spans="1:12" ht="11.25" customHeight="1">
      <c r="A25" s="126"/>
      <c r="B25" s="126"/>
    </row>
    <row r="26" spans="1:12" ht="15" customHeight="1">
      <c r="A26" s="1819" t="s">
        <v>149</v>
      </c>
      <c r="B26" s="1819" t="s">
        <v>24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1:12" ht="18.75" customHeight="1">
      <c r="A27" s="1233"/>
      <c r="B27" s="1036" t="s">
        <v>416</v>
      </c>
      <c r="C27" s="1036"/>
      <c r="D27" s="1036" t="s">
        <v>417</v>
      </c>
      <c r="E27" s="1036" t="s">
        <v>418</v>
      </c>
      <c r="F27" s="1036" t="s">
        <v>419</v>
      </c>
      <c r="G27" s="1036" t="s">
        <v>273</v>
      </c>
      <c r="H27" s="1036"/>
      <c r="I27" s="1036" t="s">
        <v>160</v>
      </c>
      <c r="J27" s="1036" t="s">
        <v>153</v>
      </c>
      <c r="K27" s="1036" t="s">
        <v>52</v>
      </c>
    </row>
    <row r="28" spans="1:12" ht="13.5">
      <c r="A28" s="528" t="s">
        <v>348</v>
      </c>
      <c r="B28" s="554" t="s">
        <v>25</v>
      </c>
      <c r="C28" s="557"/>
      <c r="D28" s="555" t="s">
        <v>25</v>
      </c>
      <c r="E28" s="555" t="s">
        <v>25</v>
      </c>
      <c r="F28" s="555" t="s">
        <v>25</v>
      </c>
      <c r="G28" s="555" t="s">
        <v>25</v>
      </c>
      <c r="H28" s="557"/>
      <c r="I28" s="555" t="s">
        <v>25</v>
      </c>
      <c r="J28" s="555" t="s">
        <v>25</v>
      </c>
      <c r="K28" s="555" t="s">
        <v>25</v>
      </c>
    </row>
    <row r="29" spans="1:12" ht="11.25" customHeight="1">
      <c r="A29" s="1252" t="s">
        <v>7</v>
      </c>
      <c r="B29" s="1080">
        <v>167.99999999999935</v>
      </c>
      <c r="C29" s="1077"/>
      <c r="D29" s="1079">
        <v>27.999999999999417</v>
      </c>
      <c r="E29" s="1078">
        <v>154.99999999999901</v>
      </c>
      <c r="F29" s="1079">
        <v>-225.99999999999977</v>
      </c>
      <c r="G29" s="1080">
        <v>-291</v>
      </c>
      <c r="H29" s="1077"/>
      <c r="I29" s="1079">
        <v>204</v>
      </c>
      <c r="J29" s="1078">
        <v>190</v>
      </c>
      <c r="K29" s="1078">
        <v>235.9999999999998</v>
      </c>
    </row>
    <row r="30" spans="1:12" ht="11.25" customHeight="1">
      <c r="A30" s="507"/>
      <c r="B30" s="1084"/>
      <c r="C30" s="1084"/>
      <c r="D30" s="1084"/>
      <c r="E30" s="1052"/>
      <c r="F30" s="1084"/>
      <c r="G30" s="1084"/>
      <c r="H30" s="1084"/>
      <c r="I30" s="1084"/>
      <c r="J30" s="1052"/>
      <c r="K30" s="1052"/>
    </row>
    <row r="31" spans="1:12">
      <c r="A31" s="528" t="s">
        <v>348</v>
      </c>
      <c r="B31" s="1076" t="s">
        <v>151</v>
      </c>
      <c r="C31" s="1069"/>
      <c r="D31" s="1076" t="s">
        <v>151</v>
      </c>
      <c r="E31" s="1068" t="s">
        <v>151</v>
      </c>
      <c r="F31" s="1068" t="s">
        <v>151</v>
      </c>
      <c r="G31" s="1068" t="s">
        <v>151</v>
      </c>
      <c r="H31" s="1069"/>
      <c r="I31" s="1068" t="s">
        <v>151</v>
      </c>
      <c r="J31" s="1068" t="s">
        <v>151</v>
      </c>
      <c r="K31" s="1068" t="s">
        <v>151</v>
      </c>
    </row>
    <row r="32" spans="1:12">
      <c r="A32" s="546" t="s">
        <v>351</v>
      </c>
      <c r="B32" s="1054">
        <v>4600</v>
      </c>
      <c r="C32" s="1053"/>
      <c r="D32" s="1072">
        <v>4800</v>
      </c>
      <c r="E32" s="1072">
        <v>4800</v>
      </c>
      <c r="F32" s="1238">
        <v>5.0999999999999996</v>
      </c>
      <c r="G32" s="1237">
        <v>5.7</v>
      </c>
      <c r="H32" s="1053"/>
      <c r="I32" s="1073">
        <v>6</v>
      </c>
      <c r="J32" s="1073">
        <v>6.4</v>
      </c>
      <c r="K32" s="1073">
        <v>6.3</v>
      </c>
    </row>
    <row r="33" spans="1:11">
      <c r="A33" s="553" t="s">
        <v>346</v>
      </c>
      <c r="B33" s="1070">
        <v>-500</v>
      </c>
      <c r="C33" s="1067"/>
      <c r="D33" s="1055">
        <v>-600</v>
      </c>
      <c r="E33" s="1055">
        <v>-600</v>
      </c>
      <c r="F33" s="1239">
        <v>-0.6</v>
      </c>
      <c r="G33" s="1240">
        <v>-0.7</v>
      </c>
      <c r="H33" s="1067"/>
      <c r="I33" s="1056">
        <v>-0.9</v>
      </c>
      <c r="J33" s="1056">
        <v>-1.1000000000000001</v>
      </c>
      <c r="K33" s="1056">
        <v>-1</v>
      </c>
    </row>
    <row r="34" spans="1:11" ht="11.25" customHeight="1">
      <c r="A34" s="506" t="s">
        <v>352</v>
      </c>
      <c r="B34" s="1060">
        <v>4083.3850296806845</v>
      </c>
      <c r="C34" s="1057"/>
      <c r="D34" s="1074">
        <v>4208.0502390149513</v>
      </c>
      <c r="E34" s="1058">
        <v>4230.5814289075397</v>
      </c>
      <c r="F34" s="1059">
        <v>4471.2068716472895</v>
      </c>
      <c r="G34" s="1071">
        <v>5000</v>
      </c>
      <c r="H34" s="1057"/>
      <c r="I34" s="1059">
        <v>5100</v>
      </c>
      <c r="J34" s="1061">
        <v>5300</v>
      </c>
      <c r="K34" s="1061">
        <v>5291.6276010377842</v>
      </c>
    </row>
    <row r="35" spans="1:11">
      <c r="A35" s="505"/>
      <c r="B35" s="1063"/>
      <c r="C35" s="1084"/>
      <c r="D35" s="1063"/>
      <c r="E35" s="1062"/>
      <c r="F35" s="1063"/>
      <c r="G35" s="1063"/>
      <c r="H35" s="1084"/>
      <c r="I35" s="1063"/>
      <c r="J35" s="1062"/>
      <c r="K35" s="1062"/>
    </row>
    <row r="36" spans="1:11" ht="13.5">
      <c r="A36" s="1251" t="s">
        <v>35</v>
      </c>
      <c r="B36" s="1065">
        <v>0.16500000000000001</v>
      </c>
      <c r="C36" s="1075"/>
      <c r="D36" s="1066">
        <v>2.7E-2</v>
      </c>
      <c r="E36" s="1064">
        <v>0.14699999999999999</v>
      </c>
      <c r="F36" s="1066">
        <v>-0.20200000000000001</v>
      </c>
      <c r="G36" s="1065">
        <v>-0.23499999999999999</v>
      </c>
      <c r="H36" s="1075"/>
      <c r="I36" s="1066">
        <v>0.159</v>
      </c>
      <c r="J36" s="1064">
        <v>0.14199999999999999</v>
      </c>
      <c r="K36" s="1064">
        <v>0.17799999999999999</v>
      </c>
    </row>
    <row r="37" spans="1:11" ht="12.75" customHeight="1"/>
    <row r="38" spans="1:11" ht="11.25" customHeight="1"/>
    <row r="39" spans="1:11" ht="21" customHeight="1">
      <c r="E39" s="699"/>
    </row>
    <row r="40" spans="1:11" ht="11.25" customHeight="1"/>
    <row r="41" spans="1:11" ht="11.25" customHeight="1"/>
    <row r="42" spans="1:11" ht="11.25" customHeight="1"/>
    <row r="43" spans="1:11" ht="10.5" customHeight="1"/>
  </sheetData>
  <mergeCells count="2">
    <mergeCell ref="A26:B26"/>
    <mergeCell ref="A14:D14"/>
  </mergeCells>
  <pageMargins left="0.74803149606299202" right="0.74803149606299202" top="0.98425196850393704" bottom="0.98425196850393704" header="0.511811023622047" footer="0.511811023622047"/>
  <pageSetup paperSize="9" scale="95" orientation="landscape" horizontalDpi="300" verticalDpi="300" r:id="rId1"/>
  <headerFooter>
    <oddFooter>&amp;C&amp;1#&amp;"Calibri"&amp;10 Secret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K13"/>
  <sheetViews>
    <sheetView showGridLines="0" workbookViewId="0">
      <selection activeCell="N4" sqref="N4"/>
    </sheetView>
  </sheetViews>
  <sheetFormatPr defaultColWidth="9" defaultRowHeight="12.75" outlineLevelCol="1"/>
  <cols>
    <col min="1" max="1" width="29.7109375" style="84" customWidth="1"/>
    <col min="2" max="2" width="7.28515625" style="84" customWidth="1"/>
    <col min="3" max="3" width="2.28515625" style="121" customWidth="1"/>
    <col min="4" max="6" width="7.28515625" style="126" customWidth="1"/>
    <col min="7" max="7" width="7.28515625" style="84" customWidth="1"/>
    <col min="8" max="8" width="2.28515625" style="121" customWidth="1"/>
    <col min="9" max="9" width="7.28515625" style="126" customWidth="1"/>
    <col min="10" max="11" width="7.28515625" style="84" customWidth="1"/>
    <col min="12" max="13" width="2.7109375" style="84" customWidth="1"/>
    <col min="14" max="14" width="9" style="84" customWidth="1"/>
    <col min="15" max="15" width="2.7109375" style="84" customWidth="1"/>
    <col min="16" max="19" width="9" style="84" customWidth="1"/>
    <col min="20" max="20" width="2.7109375" style="84" customWidth="1"/>
    <col min="21" max="23" width="9" style="84" customWidth="1"/>
    <col min="24" max="24" width="1.28515625" style="125" customWidth="1"/>
    <col min="25" max="26" width="8.7109375" style="125" hidden="1" customWidth="1" outlineLevel="1"/>
    <col min="27" max="27" width="8.7109375" style="125" customWidth="1" collapsed="1"/>
    <col min="28" max="28" width="9" style="125" customWidth="1"/>
    <col min="29" max="29" width="2" style="125" customWidth="1"/>
    <col min="30" max="30" width="9" style="125" customWidth="1"/>
    <col min="31" max="33" width="9" style="125"/>
    <col min="34" max="34" width="2" style="125" customWidth="1"/>
    <col min="35" max="37" width="9" style="125"/>
    <col min="38" max="16384" width="9" style="84"/>
  </cols>
  <sheetData>
    <row r="1" spans="1:37" ht="18.75" customHeight="1">
      <c r="A1" s="684" t="s">
        <v>28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5"/>
      <c r="N1" s="86" t="s">
        <v>44</v>
      </c>
      <c r="O1" s="85"/>
      <c r="P1" s="86"/>
      <c r="Q1" s="85"/>
      <c r="R1" s="85"/>
      <c r="S1" s="85"/>
      <c r="T1" s="85"/>
      <c r="U1" s="85"/>
      <c r="V1" s="85"/>
      <c r="W1" s="85"/>
      <c r="X1" s="124"/>
      <c r="Y1" s="86" t="s">
        <v>67</v>
      </c>
      <c r="Z1" s="86"/>
      <c r="AA1" s="124"/>
      <c r="AB1" s="86" t="s">
        <v>36</v>
      </c>
      <c r="AC1" s="124"/>
      <c r="AD1" s="86"/>
      <c r="AE1" s="85"/>
      <c r="AF1" s="85"/>
      <c r="AG1" s="85"/>
      <c r="AH1" s="124"/>
      <c r="AI1" s="85"/>
      <c r="AJ1" s="85"/>
      <c r="AK1" s="85"/>
    </row>
    <row r="2" spans="1:37" ht="12" customHeight="1">
      <c r="A2" s="110"/>
      <c r="B2" s="534" t="s">
        <v>407</v>
      </c>
      <c r="C2" s="534"/>
      <c r="D2" s="534" t="s">
        <v>405</v>
      </c>
      <c r="E2" s="534" t="s">
        <v>408</v>
      </c>
      <c r="F2" s="534" t="s">
        <v>409</v>
      </c>
      <c r="G2" s="534" t="s">
        <v>406</v>
      </c>
      <c r="H2" s="534"/>
      <c r="I2" s="534" t="s">
        <v>241</v>
      </c>
      <c r="J2" s="534" t="s">
        <v>410</v>
      </c>
      <c r="K2" s="534" t="s">
        <v>411</v>
      </c>
      <c r="L2" s="90"/>
      <c r="M2" s="85"/>
      <c r="N2" s="86"/>
      <c r="O2" s="85"/>
      <c r="P2" s="86"/>
      <c r="Q2" s="85"/>
      <c r="R2" s="85"/>
      <c r="S2" s="85"/>
      <c r="T2" s="85"/>
      <c r="U2" s="85"/>
      <c r="V2" s="85"/>
      <c r="W2" s="85"/>
      <c r="X2" s="124"/>
      <c r="Y2" s="86"/>
      <c r="Z2" s="86"/>
      <c r="AA2" s="124"/>
      <c r="AB2" s="86"/>
      <c r="AC2" s="124"/>
      <c r="AD2" s="86"/>
      <c r="AE2" s="85"/>
      <c r="AF2" s="85"/>
      <c r="AG2" s="85"/>
      <c r="AH2" s="124"/>
      <c r="AI2" s="85"/>
      <c r="AJ2" s="85"/>
      <c r="AK2" s="85"/>
    </row>
    <row r="3" spans="1:37" ht="11.25" customHeight="1">
      <c r="A3" s="544" t="s">
        <v>341</v>
      </c>
      <c r="B3" s="554" t="s">
        <v>25</v>
      </c>
      <c r="C3" s="557"/>
      <c r="D3" s="555" t="s">
        <v>25</v>
      </c>
      <c r="E3" s="555" t="s">
        <v>25</v>
      </c>
      <c r="F3" s="555" t="s">
        <v>25</v>
      </c>
      <c r="G3" s="555" t="s">
        <v>25</v>
      </c>
      <c r="H3" s="557"/>
      <c r="I3" s="555" t="s">
        <v>25</v>
      </c>
      <c r="J3" s="555" t="s">
        <v>25</v>
      </c>
      <c r="K3" s="555" t="s">
        <v>25</v>
      </c>
      <c r="L3" s="153"/>
      <c r="M3" s="85"/>
      <c r="N3" s="120" t="e">
        <f>CQtr</f>
        <v>#REF!</v>
      </c>
      <c r="O3" s="85"/>
      <c r="P3" s="120" t="e">
        <f>PQtr</f>
        <v>#REF!</v>
      </c>
      <c r="Q3" s="120" t="e">
        <f>PPQtr</f>
        <v>#REF!</v>
      </c>
      <c r="R3" s="120" t="e">
        <f>PPPQtr</f>
        <v>#REF!</v>
      </c>
      <c r="S3" s="120" t="e">
        <f>PPPPQtr</f>
        <v>#REF!</v>
      </c>
      <c r="T3" s="85"/>
      <c r="U3" s="120" t="e">
        <f>PPPPPQtr</f>
        <v>#REF!</v>
      </c>
      <c r="V3" s="120" t="e">
        <f>PPPPPPQtr</f>
        <v>#REF!</v>
      </c>
      <c r="W3" s="120" t="e">
        <f>PPPPPPPQtr</f>
        <v>#REF!</v>
      </c>
      <c r="X3" s="124"/>
      <c r="Y3" s="120" t="e">
        <f>CQtr</f>
        <v>#REF!</v>
      </c>
      <c r="Z3" s="120" t="e">
        <f>PPPPQtr</f>
        <v>#REF!</v>
      </c>
      <c r="AA3" s="124"/>
      <c r="AB3" s="120" t="e">
        <f>CQtr</f>
        <v>#REF!</v>
      </c>
      <c r="AC3" s="85"/>
      <c r="AD3" s="120" t="e">
        <f>PQtr</f>
        <v>#REF!</v>
      </c>
      <c r="AE3" s="120" t="e">
        <f>PPQtr</f>
        <v>#REF!</v>
      </c>
      <c r="AF3" s="120" t="e">
        <f>PPPQtr</f>
        <v>#REF!</v>
      </c>
      <c r="AG3" s="120" t="e">
        <f>PPPPQtr</f>
        <v>#REF!</v>
      </c>
      <c r="AH3" s="85"/>
      <c r="AI3" s="120" t="e">
        <f>PPPPPQtr</f>
        <v>#REF!</v>
      </c>
      <c r="AJ3" s="120" t="e">
        <f>PPPPPPQtr</f>
        <v>#REF!</v>
      </c>
      <c r="AK3" s="120" t="e">
        <f>PPPPPPPQtr</f>
        <v>#REF!</v>
      </c>
    </row>
    <row r="4" spans="1:37" ht="11.25" customHeight="1">
      <c r="A4" s="541" t="s">
        <v>332</v>
      </c>
      <c r="B4" s="1092"/>
      <c r="C4" s="1093"/>
      <c r="D4" s="1094"/>
      <c r="E4" s="1095"/>
      <c r="F4" s="1095"/>
      <c r="G4" s="1096"/>
      <c r="H4" s="1093"/>
      <c r="I4" s="1097"/>
      <c r="J4" s="1098"/>
      <c r="K4" s="1098"/>
      <c r="L4" s="116"/>
      <c r="M4" s="85"/>
      <c r="N4" s="29">
        <f>B4-'Head Office Qrtly'!C15</f>
        <v>31.999999999999986</v>
      </c>
      <c r="O4" s="124"/>
      <c r="P4" s="29">
        <f>D4-'Head Office Qrtly'!E15</f>
        <v>458.00000000000307</v>
      </c>
      <c r="Q4" s="29">
        <f>E4-'Head Office Qrtly'!F15</f>
        <v>213.99999999999841</v>
      </c>
      <c r="R4" s="29">
        <f>F4-'Head Office Qrtly'!G15</f>
        <v>321.00000000000421</v>
      </c>
      <c r="S4" s="29">
        <f>ROUND(G4,0)-ROUND('Head Office Qrtly'!H15,0)</f>
        <v>104</v>
      </c>
      <c r="T4" s="124"/>
      <c r="U4" s="29">
        <f>ROUND(I4,0)-ROUND('Head Office Qrtly'!J15,0)</f>
        <v>190</v>
      </c>
      <c r="V4" s="29">
        <f>ROUND(J4,0)-ROUND('Head Office Qrtly'!K15,0)</f>
        <v>204</v>
      </c>
      <c r="W4" s="29">
        <f>ROUND(K4,0)-ROUND('Head Office Qrtly'!L15,0)</f>
        <v>169</v>
      </c>
      <c r="X4" s="124"/>
      <c r="Y4" s="29">
        <f>ROUND(B4,0)+ROUND(D4,0)+ROUND(E4,0)+ROUND(F4,0)-ROUND('Head Office YTD'!C17,0)</f>
        <v>783</v>
      </c>
      <c r="Z4" s="29">
        <f>ROUND(G4,0)+ROUND(I4,0)+ROUND(J4,0)+ROUND(K4,0)-ROUND('Head Office YTD'!D17,0)</f>
        <v>2237</v>
      </c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</row>
    <row r="5" spans="1:37" ht="11.25" customHeight="1">
      <c r="A5" s="542" t="s">
        <v>340</v>
      </c>
      <c r="B5" s="1083"/>
      <c r="C5" s="1099"/>
      <c r="D5" s="1091"/>
      <c r="E5" s="1100"/>
      <c r="F5" s="1101"/>
      <c r="G5" s="1089"/>
      <c r="H5" s="1099"/>
      <c r="I5" s="1090"/>
      <c r="J5" s="1102"/>
      <c r="K5" s="1102"/>
      <c r="L5" s="116"/>
      <c r="M5" s="85"/>
      <c r="N5" s="29">
        <f>B5+'Head Office Qrtly'!C12</f>
        <v>-9.3765986199999993</v>
      </c>
      <c r="O5" s="124"/>
      <c r="P5" s="29">
        <f>D5+'Head Office Qrtly'!E12</f>
        <v>-42.331407219999996</v>
      </c>
      <c r="Q5" s="29">
        <f>E5+'Head Office Qrtly'!F12</f>
        <v>-22.823556669999999</v>
      </c>
      <c r="R5" s="29">
        <f>F5+'Head Office Qrtly'!G12</f>
        <v>-2.6829748100000002</v>
      </c>
      <c r="S5" s="29">
        <f>ROUND(G5,0)+ROUND('Head Office Qrtly'!H12,0)</f>
        <v>-5</v>
      </c>
      <c r="T5" s="124"/>
      <c r="U5" s="29">
        <f>ROUND(I5,0)+ROUND('Head Office Qrtly'!J12,0)</f>
        <v>-23</v>
      </c>
      <c r="V5" s="29">
        <f>ROUND(J5,0)+ROUND('Head Office Qrtly'!K12,0)</f>
        <v>-88</v>
      </c>
      <c r="W5" s="29">
        <f>ROUND(K5,0)+ROUND('Head Office Qrtly'!L12,0)</f>
        <v>-1</v>
      </c>
      <c r="X5" s="124"/>
      <c r="Y5" s="29">
        <f>ROUND(B5,0)+ROUND(D5,0)+ROUND(E5,0)+ROUND(F5,0)+ROUND('Head Office YTD'!C14,0)</f>
        <v>-151</v>
      </c>
      <c r="Z5" s="29">
        <f>ROUND(G5,0)+ROUND(I5,0)+ROUND(J5,0)+ROUND(K5,0)+ROUND('Head Office YTD'!D14,0)</f>
        <v>-1597</v>
      </c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</row>
    <row r="6" spans="1:37" ht="25.5" customHeight="1">
      <c r="A6" s="543" t="s">
        <v>353</v>
      </c>
      <c r="B6" s="1051"/>
      <c r="C6" s="1103"/>
      <c r="D6" s="1088"/>
      <c r="E6" s="1081"/>
      <c r="F6" s="1104"/>
      <c r="G6" s="1087"/>
      <c r="H6" s="1103"/>
      <c r="I6" s="1086"/>
      <c r="J6" s="1085"/>
      <c r="K6" s="1085"/>
      <c r="L6" s="118"/>
      <c r="M6" s="85"/>
      <c r="N6" s="29" t="e">
        <f>B6-'Head Office Qrtly'!#REF!</f>
        <v>#REF!</v>
      </c>
      <c r="O6" s="124"/>
      <c r="P6" s="29" t="e">
        <f>D6-'Head Office Qrtly'!#REF!</f>
        <v>#REF!</v>
      </c>
      <c r="Q6" s="29" t="e">
        <f>E6-'Head Office Qrtly'!#REF!</f>
        <v>#REF!</v>
      </c>
      <c r="R6" s="29" t="e">
        <f>F6-'Head Office Qrtly'!#REF!</f>
        <v>#REF!</v>
      </c>
      <c r="S6" s="29" t="e">
        <f>ROUND(G6,0)-ROUND('Head Office Qrtly'!#REF!,0)</f>
        <v>#REF!</v>
      </c>
      <c r="T6" s="124"/>
      <c r="U6" s="29" t="e">
        <f>ROUND(I6,0)-ROUND('Head Office Qrtly'!#REF!,0)</f>
        <v>#REF!</v>
      </c>
      <c r="V6" s="29" t="e">
        <f>ROUND(J6,0)-ROUND('Head Office Qrtly'!#REF!,0)</f>
        <v>#REF!</v>
      </c>
      <c r="W6" s="29" t="e">
        <f>ROUND(K6,0)-ROUND('Head Office Qrtly'!#REF!,0)</f>
        <v>#REF!</v>
      </c>
      <c r="X6" s="124"/>
      <c r="Y6" s="29">
        <f>ROUND(B6,0)+ROUND(D6,0)+ROUND(E6,0)+ROUND(F6,0)-ROUND('Head Office YTD'!C29,0)</f>
        <v>632</v>
      </c>
      <c r="Z6" s="29">
        <f>ROUND(G6,0)+ROUND(I6,0)+ROUND(J6,0)+ROUND(K6,0)-ROUND('Head Office YTD'!D29,0)</f>
        <v>640</v>
      </c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4"/>
    </row>
    <row r="7" spans="1:37" ht="11.25" customHeight="1">
      <c r="A7" s="545"/>
      <c r="B7" s="1105"/>
      <c r="C7" s="1106"/>
      <c r="D7" s="1107"/>
      <c r="E7" s="1108"/>
      <c r="F7" s="1106"/>
      <c r="G7" s="1106"/>
      <c r="H7" s="1106"/>
      <c r="I7" s="1109"/>
      <c r="J7" s="1110"/>
      <c r="K7" s="1110"/>
      <c r="L7" s="119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122"/>
      <c r="Y7" s="122"/>
      <c r="Z7" s="122"/>
      <c r="AA7" s="122"/>
      <c r="AB7" s="29">
        <f>ROUND(B6,0)-ROUND(SUM(B4:B5),0)</f>
        <v>0</v>
      </c>
      <c r="AC7" s="122"/>
      <c r="AD7" s="29">
        <f>ROUND(D6,0)-ROUND(SUM(D4:D5),0)</f>
        <v>0</v>
      </c>
      <c r="AE7" s="29">
        <f>ROUND(E6,0)-ROUND(SUM(E4:E5),0)</f>
        <v>0</v>
      </c>
      <c r="AF7" s="29">
        <f>ROUND(F6,0)-ROUND(SUM(F4:F5),0)</f>
        <v>0</v>
      </c>
      <c r="AG7" s="29">
        <f>ROUND(G6,0)-ROUND(SUM(G4:G5),0)</f>
        <v>0</v>
      </c>
      <c r="AH7" s="122"/>
      <c r="AI7" s="29">
        <f>ROUND(I6,0)-ROUND(SUM(I4:I5),0)</f>
        <v>0</v>
      </c>
      <c r="AJ7" s="29">
        <f>ROUND(J6,0)-ROUND(SUM(J4:J5),0)</f>
        <v>0</v>
      </c>
      <c r="AK7" s="29">
        <f>ROUND(K6,0)-ROUND(SUM(K4:K5),0)</f>
        <v>0</v>
      </c>
    </row>
    <row r="8" spans="1:37" ht="25.5">
      <c r="A8" s="544" t="s">
        <v>342</v>
      </c>
      <c r="B8" s="1111"/>
      <c r="C8" s="1106"/>
      <c r="D8" s="1112"/>
      <c r="E8" s="1113"/>
      <c r="F8" s="1114"/>
      <c r="G8" s="1114"/>
      <c r="H8" s="1106"/>
      <c r="I8" s="1115"/>
      <c r="J8" s="1116"/>
      <c r="K8" s="1116"/>
      <c r="L8" s="119"/>
      <c r="M8" s="85"/>
      <c r="N8" s="86" t="s">
        <v>44</v>
      </c>
      <c r="O8" s="85"/>
      <c r="P8" s="86"/>
      <c r="Q8" s="85"/>
      <c r="R8" s="85"/>
      <c r="S8" s="85"/>
      <c r="T8" s="85"/>
      <c r="U8" s="85"/>
      <c r="V8" s="85"/>
      <c r="W8" s="85"/>
      <c r="X8" s="124"/>
      <c r="Y8" s="124"/>
      <c r="Z8" s="124"/>
      <c r="AA8" s="124"/>
      <c r="AB8" s="122"/>
      <c r="AC8" s="124"/>
      <c r="AD8" s="122"/>
      <c r="AE8" s="124"/>
      <c r="AF8" s="124"/>
      <c r="AG8" s="124"/>
      <c r="AH8" s="124"/>
      <c r="AI8" s="124"/>
      <c r="AJ8" s="124"/>
      <c r="AK8" s="124"/>
    </row>
    <row r="9" spans="1:37" ht="11.25" customHeight="1">
      <c r="A9" s="546" t="s">
        <v>333</v>
      </c>
      <c r="B9" s="1080"/>
      <c r="C9" s="1077"/>
      <c r="D9" s="1079"/>
      <c r="E9" s="1078"/>
      <c r="F9" s="1079"/>
      <c r="G9" s="1080"/>
      <c r="H9" s="1077"/>
      <c r="I9" s="1079"/>
      <c r="J9" s="1078"/>
      <c r="K9" s="1078"/>
      <c r="L9" s="21"/>
      <c r="M9" s="85"/>
      <c r="N9" s="29">
        <f>B9-'Head Office Qrtly'!C16</f>
        <v>24.999999999999275</v>
      </c>
      <c r="O9" s="124"/>
      <c r="P9" s="29">
        <f>D9-'Head Office Qrtly'!E16</f>
        <v>381.00000000000358</v>
      </c>
      <c r="Q9" s="29">
        <f>E9-'Head Office Qrtly'!F16</f>
        <v>283.99999999999829</v>
      </c>
      <c r="R9" s="29">
        <f>F9-'Head Office Qrtly'!G16</f>
        <v>255.00000000000369</v>
      </c>
      <c r="S9" s="29">
        <f>G9-'Head Office Qrtly'!H16</f>
        <v>99</v>
      </c>
      <c r="T9" s="124"/>
      <c r="U9" s="29">
        <f>I9-'Head Office Qrtly'!J16</f>
        <v>154</v>
      </c>
      <c r="V9" s="29">
        <f>J9-'Head Office Qrtly'!K16</f>
        <v>184</v>
      </c>
      <c r="W9" s="29"/>
      <c r="X9" s="124"/>
      <c r="Y9" s="29">
        <f>ROUND(B9,0)+ROUND(D9,0)+ROUND(E9,0)+ROUND(F9,0)-ROUND('Head Office YTD'!C18,0)</f>
        <v>636</v>
      </c>
      <c r="Z9" s="29">
        <f>ROUND(G9,0)+ROUND(I9,0)+ROUND(J9,0)+ROUND(K9,0)-ROUND('Head Office YTD'!D18,0)</f>
        <v>2200</v>
      </c>
      <c r="AA9" s="124"/>
      <c r="AB9" s="122"/>
      <c r="AC9" s="124"/>
      <c r="AD9" s="122"/>
      <c r="AE9" s="124"/>
      <c r="AF9" s="124"/>
      <c r="AG9" s="124"/>
      <c r="AH9" s="124"/>
      <c r="AI9" s="124"/>
      <c r="AJ9" s="124"/>
      <c r="AK9" s="124"/>
    </row>
    <row r="10" spans="1:37" ht="25.5">
      <c r="A10" s="553" t="s">
        <v>343</v>
      </c>
      <c r="B10" s="1083"/>
      <c r="C10" s="1077"/>
      <c r="D10" s="1091"/>
      <c r="E10" s="1082"/>
      <c r="F10" s="1091"/>
      <c r="G10" s="1083"/>
      <c r="H10" s="1077"/>
      <c r="I10" s="1091"/>
      <c r="J10" s="1082"/>
      <c r="K10" s="1082"/>
      <c r="L10" s="82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29">
        <f>ROUND(B10,0)+ROUND(D10,0)+ROUND(E10,0)+ROUND(F10,0)-ROUND('CYYTD performance measures excl'!F21,0)</f>
        <v>-111</v>
      </c>
      <c r="Z10" s="29">
        <f>ROUND(G10,0)+ROUND(I10,0)+ROUND(J10,0)+ROUND(K10,0)-ROUND('PYYTD performance measures'!F21,0)</f>
        <v>-1558</v>
      </c>
      <c r="AA10" s="86"/>
      <c r="AB10" s="29">
        <f>ROUND(B11,0)-ROUND(B10,0)-ROUND(B9,0)</f>
        <v>0</v>
      </c>
      <c r="AC10" s="86"/>
      <c r="AD10" s="29">
        <f>ROUND(D11,0)-ROUND(D10,0)-ROUND(D9,0)</f>
        <v>0</v>
      </c>
      <c r="AE10" s="29">
        <f>ROUND(E11,0)-ROUND(E10,0)-ROUND(E9,0)</f>
        <v>0</v>
      </c>
      <c r="AF10" s="29">
        <f>ROUND(F11,0)-ROUND(F10,0)-ROUND(F9,0)</f>
        <v>0</v>
      </c>
      <c r="AG10" s="29">
        <f>ROUND(G11,0)-ROUND(G10,0)-ROUND(G9,0)</f>
        <v>0</v>
      </c>
      <c r="AH10" s="86"/>
      <c r="AI10" s="29">
        <f>ROUND(I11,0)-ROUND(I10,0)-ROUND(I9,0)</f>
        <v>0</v>
      </c>
      <c r="AJ10" s="29">
        <f>ROUND(J11,0)-ROUND(J10,0)-ROUND(J9,0)</f>
        <v>0</v>
      </c>
      <c r="AK10" s="29">
        <f>ROUND(K11,0)-ROUND(K10,0)-ROUND(K9,0)</f>
        <v>0</v>
      </c>
    </row>
    <row r="11" spans="1:37" ht="25.5" customHeight="1">
      <c r="A11" s="559" t="s">
        <v>354</v>
      </c>
      <c r="B11" s="1087"/>
      <c r="C11" s="1084"/>
      <c r="D11" s="1086"/>
      <c r="E11" s="1085"/>
      <c r="F11" s="1086"/>
      <c r="G11" s="1087"/>
      <c r="H11" s="1084"/>
      <c r="I11" s="1086"/>
      <c r="J11" s="1085"/>
      <c r="K11" s="1085"/>
      <c r="L11" s="96"/>
      <c r="M11" s="85"/>
      <c r="N11" s="29" t="e">
        <f>ROUND(B11,0)-ROUND('Head Office Qrtly'!#REF!,0)</f>
        <v>#REF!</v>
      </c>
      <c r="O11" s="124"/>
      <c r="P11" s="29" t="e">
        <f>ROUND('Head Office Qrtly'!#REF!,0)-ROUND(D11,0)</f>
        <v>#REF!</v>
      </c>
      <c r="Q11" s="29" t="e">
        <f>ROUND('Head Office Qrtly'!#REF!,0)-ROUND(E11,0)</f>
        <v>#REF!</v>
      </c>
      <c r="R11" s="29" t="e">
        <f>ROUND('Head Office Qrtly'!#REF!,0)-ROUND(F11,0)</f>
        <v>#REF!</v>
      </c>
      <c r="S11" s="29" t="e">
        <f>ROUND(G11,0)-ROUND('Head Office Qrtly'!#REF!,0)</f>
        <v>#REF!</v>
      </c>
      <c r="T11" s="124"/>
      <c r="U11" s="29" t="e">
        <f>ROUND(I11,0)-'Head Office Qrtly'!#REF!</f>
        <v>#REF!</v>
      </c>
      <c r="V11" s="29" t="e">
        <f>ROUND(J11,0)-'Head Office Qrtly'!#REF!</f>
        <v>#REF!</v>
      </c>
      <c r="W11" s="29" t="e">
        <f>ROUND(K11,0)-'Head Office Qrtly'!#REF!</f>
        <v>#REF!</v>
      </c>
      <c r="X11" s="124"/>
      <c r="Y11" s="29">
        <f>ROUND(B11,0)+ROUND(D11,0)+ROUND(E11,0)+ROUND(F11,0)-ROUND('Head Office YTD'!C30,0)</f>
        <v>525</v>
      </c>
      <c r="Z11" s="29">
        <f>ROUND(G11,0)+ROUND(I11,0)+ROUND(J11,0)+ROUND(K11,)-ROUND('Head Office YTD'!D30,0)</f>
        <v>642</v>
      </c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</row>
    <row r="12" spans="1:37"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</row>
    <row r="13" spans="1:37"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</row>
  </sheetData>
  <conditionalFormatting sqref="AB10 AB7 N9 N4:N6 N11 P11:S11 P4:S6 P9:S9 U4:W6 U9:W9 U11:W11 AD7:AG7 AD10:AG10 AI10:AK10 AI7:AK7">
    <cfRule type="cellIs" dxfId="2" priority="14" operator="notEqual">
      <formula>0</formula>
    </cfRule>
  </conditionalFormatting>
  <conditionalFormatting sqref="Y4:Z6">
    <cfRule type="cellIs" dxfId="1" priority="3" operator="notEqual">
      <formula>0</formula>
    </cfRule>
  </conditionalFormatting>
  <conditionalFormatting sqref="Y9:Z11">
    <cfRule type="cellIs" dxfId="0" priority="1" operator="notEqual">
      <formula>0</formula>
    </cfRule>
  </conditionalFormatting>
  <pageMargins left="0.74803149606299202" right="0.74803149606299202" top="0.98425196850393704" bottom="0.98425196850393704" header="0.511811023622047" footer="0.511811023622047"/>
  <pageSetup paperSize="9" scale="92" orientation="landscape" horizontalDpi="300" verticalDpi="300" r:id="rId1"/>
  <headerFooter>
    <oddFooter>&amp;C&amp;1#&amp;"Calibri"&amp;10 Secret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B2:F15"/>
  <sheetViews>
    <sheetView zoomScaleNormal="100" workbookViewId="0">
      <selection activeCell="C20" sqref="C20"/>
    </sheetView>
  </sheetViews>
  <sheetFormatPr defaultColWidth="9" defaultRowHeight="12.75"/>
  <cols>
    <col min="1" max="1" width="5.7109375" style="67" customWidth="1"/>
    <col min="2" max="2" width="66.7109375" style="67" bestFit="1" customWidth="1"/>
    <col min="3" max="5" width="10" style="67" customWidth="1"/>
    <col min="6" max="6" width="4.7109375" style="67" customWidth="1"/>
    <col min="7" max="16384" width="9" style="67"/>
  </cols>
  <sheetData>
    <row r="2" spans="2:6" ht="15.75">
      <c r="B2" s="143" t="s">
        <v>355</v>
      </c>
      <c r="C2" s="144" t="s">
        <v>356</v>
      </c>
      <c r="D2" s="144" t="s">
        <v>356</v>
      </c>
      <c r="E2" s="144" t="s">
        <v>356</v>
      </c>
      <c r="F2" s="69"/>
    </row>
    <row r="3" spans="2:6" ht="12.75" customHeight="1">
      <c r="B3" s="145"/>
      <c r="C3" s="144" t="s">
        <v>401</v>
      </c>
      <c r="D3" s="144" t="s">
        <v>425</v>
      </c>
      <c r="E3" s="144" t="s">
        <v>240</v>
      </c>
      <c r="F3" s="69"/>
    </row>
    <row r="4" spans="2:6" ht="12" customHeight="1">
      <c r="B4" s="146"/>
      <c r="C4" s="147" t="s">
        <v>25</v>
      </c>
      <c r="D4" s="147" t="s">
        <v>25</v>
      </c>
      <c r="E4" s="147" t="s">
        <v>25</v>
      </c>
      <c r="F4" s="70"/>
    </row>
    <row r="5" spans="2:6">
      <c r="B5" s="148" t="s">
        <v>357</v>
      </c>
      <c r="C5" s="585">
        <v>65105</v>
      </c>
      <c r="D5" s="632">
        <v>65797</v>
      </c>
      <c r="E5" s="651">
        <v>68369</v>
      </c>
      <c r="F5" s="71"/>
    </row>
    <row r="6" spans="2:6">
      <c r="B6" s="145" t="s">
        <v>358</v>
      </c>
      <c r="C6" s="1134">
        <v>-11179</v>
      </c>
      <c r="D6" s="820">
        <v>-11172</v>
      </c>
      <c r="E6" s="820">
        <v>-10871</v>
      </c>
      <c r="F6" s="71"/>
    </row>
    <row r="7" spans="2:6">
      <c r="B7" s="149" t="s">
        <v>359</v>
      </c>
      <c r="C7" s="1117">
        <v>-7867</v>
      </c>
      <c r="D7" s="633">
        <v>-7948</v>
      </c>
      <c r="E7" s="633">
        <v>-8209</v>
      </c>
      <c r="F7" s="71"/>
    </row>
    <row r="8" spans="2:6">
      <c r="B8" s="150" t="s">
        <v>360</v>
      </c>
      <c r="C8" s="1119">
        <v>46059</v>
      </c>
      <c r="D8" s="821">
        <v>46677</v>
      </c>
      <c r="E8" s="635">
        <v>49289</v>
      </c>
      <c r="F8" s="71"/>
    </row>
    <row r="9" spans="2:6" ht="15">
      <c r="B9" s="145"/>
      <c r="C9" s="144"/>
      <c r="D9" s="151"/>
      <c r="E9" s="151"/>
      <c r="F9" s="72"/>
    </row>
    <row r="10" spans="2:6" ht="13.5">
      <c r="B10" s="146"/>
      <c r="C10" s="147" t="s">
        <v>392</v>
      </c>
      <c r="D10" s="147" t="s">
        <v>392</v>
      </c>
      <c r="E10" s="152" t="s">
        <v>392</v>
      </c>
      <c r="F10" s="70"/>
    </row>
    <row r="11" spans="2:6">
      <c r="B11" s="148" t="s">
        <v>361</v>
      </c>
      <c r="C11" s="585">
        <v>17257</v>
      </c>
      <c r="D11" s="632">
        <v>17359</v>
      </c>
      <c r="E11" s="651">
        <v>17322</v>
      </c>
      <c r="F11" s="71"/>
    </row>
    <row r="12" spans="2:6" ht="15">
      <c r="B12" s="145"/>
      <c r="C12" s="188"/>
      <c r="D12" s="188"/>
      <c r="E12" s="162"/>
      <c r="F12" s="72"/>
    </row>
    <row r="13" spans="2:6" ht="13.5">
      <c r="B13" s="149"/>
      <c r="C13" s="147" t="s">
        <v>393</v>
      </c>
      <c r="D13" s="147" t="s">
        <v>393</v>
      </c>
      <c r="E13" s="152" t="s">
        <v>393</v>
      </c>
      <c r="F13" s="70"/>
    </row>
    <row r="14" spans="2:6">
      <c r="B14" s="822" t="s">
        <v>362</v>
      </c>
      <c r="C14" s="1226">
        <v>267</v>
      </c>
      <c r="D14" s="823">
        <v>269</v>
      </c>
      <c r="E14" s="178">
        <v>284</v>
      </c>
      <c r="F14" s="71"/>
    </row>
    <row r="15" spans="2:6">
      <c r="D15" s="27"/>
    </row>
  </sheetData>
  <pageMargins left="0.7" right="0.7" top="0.75" bottom="0.75" header="0.3" footer="0.3"/>
  <pageSetup paperSize="9" scale="90" orientation="portrait" r:id="rId1"/>
  <headerFooter>
    <oddFooter>&amp;C&amp;"Expert Sans Regular,Regular"&amp;10&amp;K000000 Secret_x000D_&amp;1#&amp;"Calibri"&amp;10 Secret</oddFooter>
    <evenFooter>&amp;C&amp;"Expert Sans Regular,Regular"&amp;10&amp;K000000 Secret</evenFooter>
    <firstFooter>&amp;C&amp;"Expert Sans Regular,Regular"&amp;10&amp;K000000 Secret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Q151"/>
  <sheetViews>
    <sheetView showGridLines="0" workbookViewId="0">
      <selection activeCell="D48" sqref="D48"/>
    </sheetView>
  </sheetViews>
  <sheetFormatPr defaultColWidth="9" defaultRowHeight="12" customHeight="1"/>
  <cols>
    <col min="1" max="1" width="6.7109375" style="40" customWidth="1"/>
    <col min="2" max="2" width="50" style="40" customWidth="1"/>
    <col min="3" max="3" width="15.7109375" style="196" customWidth="1"/>
    <col min="4" max="5" width="15.7109375" style="76" customWidth="1"/>
    <col min="6" max="6" width="8" style="189" customWidth="1"/>
    <col min="7" max="7" width="8" style="40" customWidth="1"/>
    <col min="8" max="8" width="11.7109375" style="40" customWidth="1"/>
    <col min="9" max="9" width="8" style="40" customWidth="1"/>
    <col min="10" max="10" width="10" style="40" customWidth="1"/>
    <col min="11" max="11" width="8" style="40" customWidth="1"/>
    <col min="12" max="12" width="14.7109375" style="40" customWidth="1"/>
    <col min="13" max="13" width="7.28515625" style="40" customWidth="1"/>
    <col min="14" max="14" width="9.7109375" style="40" customWidth="1"/>
    <col min="15" max="72" width="8" style="40" customWidth="1"/>
    <col min="73" max="16384" width="9" style="40"/>
  </cols>
  <sheetData>
    <row r="2" spans="2:15" ht="12.75" customHeight="1">
      <c r="B2" s="714" t="s">
        <v>163</v>
      </c>
      <c r="C2" s="386" t="s">
        <v>159</v>
      </c>
      <c r="D2" s="386" t="s">
        <v>159</v>
      </c>
      <c r="E2" s="197"/>
      <c r="F2" s="19"/>
      <c r="G2" s="43"/>
      <c r="H2" s="43"/>
      <c r="I2" s="43"/>
      <c r="J2" s="43"/>
      <c r="K2" s="43"/>
      <c r="L2" s="43"/>
      <c r="M2" s="43"/>
      <c r="N2" s="43"/>
      <c r="O2" s="43"/>
    </row>
    <row r="3" spans="2:15" ht="12" customHeight="1">
      <c r="B3" s="714" t="s">
        <v>24</v>
      </c>
      <c r="C3" s="386" t="s">
        <v>157</v>
      </c>
      <c r="D3" s="386" t="s">
        <v>158</v>
      </c>
      <c r="E3" s="386"/>
      <c r="F3" s="19"/>
      <c r="G3" s="43"/>
      <c r="H3" s="43"/>
      <c r="I3" s="43"/>
      <c r="J3" s="43"/>
      <c r="K3" s="43"/>
      <c r="L3" s="43"/>
      <c r="M3" s="43"/>
      <c r="N3" s="43"/>
      <c r="O3" s="43"/>
    </row>
    <row r="4" spans="2:15" ht="12" customHeight="1">
      <c r="B4" s="387" t="s">
        <v>164</v>
      </c>
      <c r="C4" s="704" t="s">
        <v>2</v>
      </c>
      <c r="D4" s="704" t="s">
        <v>2</v>
      </c>
      <c r="E4" s="388" t="s">
        <v>3</v>
      </c>
      <c r="F4" s="19"/>
      <c r="G4" s="43"/>
      <c r="H4" s="44" t="s">
        <v>22</v>
      </c>
      <c r="I4" s="43"/>
      <c r="J4" s="43"/>
      <c r="K4" s="43"/>
      <c r="L4" s="44" t="e">
        <f>CQtr&amp;" YTD"</f>
        <v>#REF!</v>
      </c>
      <c r="M4" s="44" t="e">
        <f>PPPPQtr&amp;" YTD"</f>
        <v>#REF!</v>
      </c>
      <c r="N4" s="43"/>
      <c r="O4" s="43"/>
    </row>
    <row r="5" spans="2:15" ht="12" customHeight="1">
      <c r="B5" s="389" t="s">
        <v>179</v>
      </c>
      <c r="C5" s="481">
        <v>5887.9999999999991</v>
      </c>
      <c r="D5" s="482">
        <v>6028</v>
      </c>
      <c r="E5" s="385">
        <v>-2.3224950232249504</v>
      </c>
      <c r="F5" s="19"/>
      <c r="G5" s="43"/>
      <c r="H5" s="29">
        <f>IFERROR(ROUND(IF(C5&gt;0,100*(ROUND(C5,0)-ROUND(D5,0))/ROUND(D5,0),-100*(ROUND(C5,0)-ROUND(D5,0))/ROUND(D5,0)),0)-ROUND(E5,0),0)</f>
        <v>0</v>
      </c>
      <c r="I5" s="43"/>
      <c r="J5" s="44" t="s">
        <v>15</v>
      </c>
      <c r="K5" s="43"/>
      <c r="L5" s="44" t="s">
        <v>47</v>
      </c>
      <c r="M5" s="1777"/>
      <c r="N5" s="1777"/>
      <c r="O5" s="43"/>
    </row>
    <row r="6" spans="2:15" ht="12" customHeight="1">
      <c r="B6" s="390" t="s">
        <v>180</v>
      </c>
      <c r="C6" s="391">
        <v>1465</v>
      </c>
      <c r="D6" s="538">
        <v>1355</v>
      </c>
      <c r="E6" s="538">
        <v>8.1180811808118083</v>
      </c>
      <c r="F6" s="19"/>
      <c r="G6" s="43"/>
      <c r="H6" s="29">
        <f>IFERROR(ROUND(IF(C6&gt;0,100*(ROUND(C6,0)-ROUND(D6,0))/ROUND(D6,0),-100*(ROUND(C6,0)-ROUND(D6,0))/ROUND(D6,0)),0)-ROUND(E6,0),0)</f>
        <v>0</v>
      </c>
      <c r="I6" s="43"/>
      <c r="J6" s="44" t="e">
        <f>CQtr&amp;" YTD"</f>
        <v>#REF!</v>
      </c>
      <c r="K6" s="44" t="e">
        <f>PPPPQtr&amp;" YTD"</f>
        <v>#REF!</v>
      </c>
      <c r="L6" s="44"/>
      <c r="M6" s="1777"/>
      <c r="N6" s="1777"/>
      <c r="O6" s="44"/>
    </row>
    <row r="7" spans="2:15" ht="12" customHeight="1">
      <c r="B7" s="393" t="s">
        <v>101</v>
      </c>
      <c r="C7" s="394">
        <v>7352.9999999999982</v>
      </c>
      <c r="D7" s="395">
        <v>7383</v>
      </c>
      <c r="E7" s="396" t="s">
        <v>152</v>
      </c>
      <c r="F7" s="19"/>
      <c r="G7" s="43"/>
      <c r="H7" s="29">
        <f t="shared" ref="H7:H17" si="0">IFERROR(ROUND(IF(C7&gt;0,100*(ROUND(C7,0)-ROUND(D7,0))/ROUND(D7,0),-100*(ROUND(C7,0)-ROUND(D7,0))/ROUND(D7,0)),0)-ROUND(E7,0),0)</f>
        <v>0</v>
      </c>
      <c r="I7" s="43"/>
      <c r="J7" s="29">
        <f>ROUND(C5,0)+ROUND(C6,0)-ROUND(C7,0)</f>
        <v>0</v>
      </c>
      <c r="K7" s="29">
        <f>ROUND(D5,0)+ROUND(D6,0)-ROUND(D7,0)</f>
        <v>0</v>
      </c>
      <c r="L7" s="29">
        <f>C7-'CYYTD performance measures excl'!B10</f>
        <v>0</v>
      </c>
      <c r="M7" s="29">
        <f>D7-'PYYTD performance measures'!B10</f>
        <v>0</v>
      </c>
      <c r="N7" s="35"/>
      <c r="O7" s="43"/>
    </row>
    <row r="8" spans="2:15" ht="14.25" customHeight="1">
      <c r="B8" s="390" t="s">
        <v>171</v>
      </c>
      <c r="C8" s="391">
        <v>-712</v>
      </c>
      <c r="D8" s="538">
        <v>-826</v>
      </c>
      <c r="E8" s="538">
        <v>13.801452784503631</v>
      </c>
      <c r="F8" s="19"/>
      <c r="G8" s="43"/>
      <c r="H8" s="29">
        <f t="shared" si="0"/>
        <v>0</v>
      </c>
      <c r="I8" s="43"/>
      <c r="J8" s="43"/>
      <c r="K8" s="43"/>
      <c r="L8" s="43"/>
      <c r="M8" s="35"/>
      <c r="N8" s="35"/>
      <c r="O8" s="43"/>
    </row>
    <row r="9" spans="2:15" ht="12" customHeight="1">
      <c r="B9" s="393" t="s">
        <v>172</v>
      </c>
      <c r="C9" s="394">
        <v>6640.9999999999991</v>
      </c>
      <c r="D9" s="395">
        <v>6557</v>
      </c>
      <c r="E9" s="396">
        <v>1.2810736617355498</v>
      </c>
      <c r="F9" s="19"/>
      <c r="G9" s="43"/>
      <c r="H9" s="29">
        <f t="shared" si="0"/>
        <v>0</v>
      </c>
      <c r="I9" s="43"/>
      <c r="J9" s="43"/>
      <c r="K9" s="43"/>
      <c r="L9" s="43"/>
      <c r="M9" s="43"/>
      <c r="N9" s="43"/>
      <c r="O9" s="43"/>
    </row>
    <row r="10" spans="2:15" ht="12" customHeight="1">
      <c r="B10" s="397" t="s">
        <v>96</v>
      </c>
      <c r="C10" s="398">
        <v>-3995.6944750200009</v>
      </c>
      <c r="D10" s="483">
        <v>-4075</v>
      </c>
      <c r="E10" s="399">
        <v>1.9386503067484662</v>
      </c>
      <c r="F10" s="19"/>
      <c r="G10" s="43"/>
      <c r="H10" s="29">
        <f t="shared" si="0"/>
        <v>0</v>
      </c>
      <c r="I10" s="43"/>
      <c r="J10" s="29">
        <f>ROUND(C7,0)+ROUND(C8,0)-ROUND(C9,0)</f>
        <v>0</v>
      </c>
      <c r="K10" s="29">
        <f>ROUND(D7,0)+ROUND(D8,0)-ROUND(D9,0)</f>
        <v>0</v>
      </c>
      <c r="L10" s="29">
        <f>ROUND(C10,0)+ROUND(C11,0)-ROUND('CYYTD performance measures excl'!B8,0)</f>
        <v>0</v>
      </c>
      <c r="M10" s="29">
        <f>D10+D11-'PYYTD performance measures'!B8</f>
        <v>0</v>
      </c>
      <c r="N10" s="43"/>
      <c r="O10" s="43"/>
    </row>
    <row r="11" spans="2:15" ht="12" customHeight="1">
      <c r="B11" s="390" t="s">
        <v>156</v>
      </c>
      <c r="C11" s="391">
        <v>-41</v>
      </c>
      <c r="D11" s="538">
        <v>-46</v>
      </c>
      <c r="E11" s="392">
        <v>10.869565217391305</v>
      </c>
      <c r="F11" s="19"/>
      <c r="G11" s="43"/>
      <c r="H11" s="29">
        <f t="shared" si="0"/>
        <v>0</v>
      </c>
      <c r="I11" s="43"/>
      <c r="J11" s="43"/>
      <c r="K11" s="43"/>
      <c r="L11" s="43"/>
      <c r="M11" s="43"/>
      <c r="N11" s="43"/>
      <c r="O11" s="43"/>
    </row>
    <row r="12" spans="2:15" ht="12" customHeight="1">
      <c r="B12" s="393" t="s">
        <v>0</v>
      </c>
      <c r="C12" s="394">
        <v>-4036.6944750200009</v>
      </c>
      <c r="D12" s="395">
        <v>-4121</v>
      </c>
      <c r="E12" s="396">
        <v>2.0383402086872118</v>
      </c>
      <c r="F12" s="19"/>
      <c r="G12" s="43"/>
      <c r="H12" s="29">
        <f t="shared" si="0"/>
        <v>0</v>
      </c>
      <c r="I12" s="43"/>
      <c r="J12" s="29">
        <f>ROUND(C10,0)+ROUND(C11,0)-ROUND(C12,0)</f>
        <v>0</v>
      </c>
      <c r="K12" s="29">
        <f>ROUND(D10,0)+ROUND(D11,0)-ROUND(D12,0)</f>
        <v>0</v>
      </c>
      <c r="L12" s="29">
        <f>ROUND(C12,0)-ROUND('CYYTD performance measures excl'!B8,0)</f>
        <v>0</v>
      </c>
      <c r="M12" s="29">
        <f>ROUND(D12,0)-'PYYTD performance measures'!B8</f>
        <v>0</v>
      </c>
      <c r="N12" s="43"/>
      <c r="O12" s="43"/>
    </row>
    <row r="13" spans="2:15" ht="12" customHeight="1">
      <c r="B13" s="390" t="s">
        <v>4</v>
      </c>
      <c r="C13" s="391">
        <v>-1582.30552498</v>
      </c>
      <c r="D13" s="538">
        <v>-483</v>
      </c>
      <c r="E13" s="538" t="s">
        <v>1</v>
      </c>
      <c r="F13" s="19"/>
      <c r="G13" s="43"/>
      <c r="H13" s="29">
        <f t="shared" si="0"/>
        <v>0</v>
      </c>
      <c r="I13" s="43"/>
      <c r="J13" s="43"/>
      <c r="K13" s="43"/>
      <c r="L13" s="43"/>
      <c r="M13" s="43"/>
      <c r="N13" s="43"/>
      <c r="O13" s="43"/>
    </row>
    <row r="14" spans="2:15" ht="12" customHeight="1">
      <c r="B14" s="393" t="s">
        <v>5</v>
      </c>
      <c r="C14" s="394">
        <v>-5619.0000000000009</v>
      </c>
      <c r="D14" s="286">
        <v>-4604</v>
      </c>
      <c r="E14" s="396">
        <v>-22.046046915725455</v>
      </c>
      <c r="F14" s="19"/>
      <c r="G14" s="43"/>
      <c r="H14" s="29">
        <f t="shared" si="0"/>
        <v>0</v>
      </c>
      <c r="I14" s="43"/>
      <c r="J14" s="29">
        <f>+ROUND(C10,0)-ROUND(C14,0)+ROUND(C13,0)+ROUND(C11,0)</f>
        <v>0</v>
      </c>
      <c r="K14" s="29">
        <f>+ROUND(D10,0)-ROUND(D14,0)+ROUND(D13,0)+ROUND(D11,0)</f>
        <v>0</v>
      </c>
      <c r="L14" s="29">
        <f>C14-'CYYTD performance measures excl'!B6</f>
        <v>0</v>
      </c>
      <c r="M14" s="29">
        <f>D14-'PYYTD performance measures'!B6</f>
        <v>0</v>
      </c>
      <c r="N14" s="35"/>
      <c r="O14" s="43"/>
    </row>
    <row r="15" spans="2:15" ht="12" customHeight="1">
      <c r="B15" s="587" t="s">
        <v>173</v>
      </c>
      <c r="C15" s="391" t="s">
        <v>152</v>
      </c>
      <c r="D15" s="287">
        <v>3</v>
      </c>
      <c r="E15" s="538" t="s">
        <v>1</v>
      </c>
      <c r="F15" s="19"/>
      <c r="G15" s="43"/>
      <c r="H15" s="29">
        <f t="shared" si="0"/>
        <v>0</v>
      </c>
      <c r="I15" s="43"/>
      <c r="J15" s="43"/>
      <c r="K15" s="43"/>
      <c r="L15" s="44"/>
      <c r="M15" s="44"/>
      <c r="N15" s="35"/>
      <c r="O15" s="43"/>
    </row>
    <row r="16" spans="2:15" ht="12" customHeight="1">
      <c r="B16" s="393" t="s">
        <v>102</v>
      </c>
      <c r="C16" s="394">
        <v>1021.9999999999984</v>
      </c>
      <c r="D16" s="395">
        <v>1956</v>
      </c>
      <c r="E16" s="396">
        <v>-47.750511247443761</v>
      </c>
      <c r="F16" s="19"/>
      <c r="G16" s="43"/>
      <c r="H16" s="29">
        <f t="shared" si="0"/>
        <v>0</v>
      </c>
      <c r="I16" s="43"/>
      <c r="J16" s="29" t="e">
        <f>ROUND(C9,0)+ROUND(C10,0)+ROUND(C15,0)-ROUND(C16,0)+ROUND(C13,0)+ROUND(C11,0)</f>
        <v>#VALUE!</v>
      </c>
      <c r="K16" s="29">
        <f>ROUND(D9,0)+ROUND(D10,0)+ROUND(D15,0)-ROUND(D16,0)+ROUND(D13,0)+ROUND(D11,0)</f>
        <v>0</v>
      </c>
      <c r="L16" s="29">
        <f>C16-'CYYTD performance measures excl'!B15</f>
        <v>0</v>
      </c>
      <c r="M16" s="29">
        <f>D16-'PYYTD performance measures'!B15</f>
        <v>0</v>
      </c>
      <c r="N16" s="35"/>
      <c r="O16" s="43"/>
    </row>
    <row r="17" spans="2:15" ht="12" customHeight="1">
      <c r="B17" s="400" t="s">
        <v>181</v>
      </c>
      <c r="C17" s="398">
        <v>280.99999999999829</v>
      </c>
      <c r="D17" s="483">
        <v>1198</v>
      </c>
      <c r="E17" s="483">
        <v>-76.544240400667775</v>
      </c>
      <c r="F17" s="19"/>
      <c r="G17" s="43"/>
      <c r="H17" s="29">
        <f t="shared" si="0"/>
        <v>0</v>
      </c>
      <c r="I17" s="43"/>
      <c r="J17" s="43"/>
      <c r="K17" s="226" t="s">
        <v>90</v>
      </c>
      <c r="L17" s="29">
        <f>C17-'CYYTD performance measures excl'!B20</f>
        <v>0</v>
      </c>
      <c r="M17" s="29">
        <f>D17-'PYYTD performance measures'!B20</f>
        <v>0</v>
      </c>
      <c r="N17" s="43"/>
      <c r="O17" s="43"/>
    </row>
    <row r="18" spans="2:15" ht="12" customHeight="1">
      <c r="B18" s="400"/>
      <c r="C18" s="483"/>
      <c r="D18" s="483"/>
      <c r="E18" s="288"/>
      <c r="F18" s="62"/>
      <c r="G18" s="43"/>
      <c r="H18" s="43"/>
      <c r="I18" s="226"/>
      <c r="J18" s="43"/>
      <c r="K18" s="43"/>
      <c r="L18" s="43"/>
      <c r="M18" s="43"/>
      <c r="N18" s="43"/>
      <c r="O18" s="43"/>
    </row>
    <row r="19" spans="2:15" ht="12" customHeight="1">
      <c r="B19" s="402" t="s">
        <v>182</v>
      </c>
      <c r="C19" s="351" t="s">
        <v>151</v>
      </c>
      <c r="D19" s="351" t="s">
        <v>151</v>
      </c>
      <c r="E19" s="351"/>
      <c r="F19" s="62"/>
      <c r="G19" s="45"/>
      <c r="H19" s="45" t="s">
        <v>23</v>
      </c>
      <c r="I19" s="45"/>
      <c r="J19" s="45"/>
      <c r="K19" s="45"/>
      <c r="L19" s="255" t="e">
        <f>CQtr</f>
        <v>#REF!</v>
      </c>
      <c r="M19" s="255" t="s">
        <v>43</v>
      </c>
      <c r="N19" s="255" t="s">
        <v>40</v>
      </c>
      <c r="O19" s="43"/>
    </row>
    <row r="20" spans="2:15" s="77" customFormat="1" ht="12" customHeight="1">
      <c r="B20" s="484" t="s">
        <v>110</v>
      </c>
      <c r="C20" s="403">
        <v>193700</v>
      </c>
      <c r="D20" s="404">
        <v>187600</v>
      </c>
      <c r="E20" s="404"/>
      <c r="F20" s="62"/>
      <c r="G20" s="248" t="s">
        <v>110</v>
      </c>
      <c r="H20" s="193">
        <f>ROUND(C20,-2)-ROUND(L20,-2)</f>
        <v>-12000</v>
      </c>
      <c r="I20" s="29">
        <f t="shared" ref="H20:I22" si="1">ROUND(D20,-2)-ROUND(M20,-2)</f>
        <v>-8100</v>
      </c>
      <c r="J20" s="29"/>
      <c r="K20" s="45"/>
      <c r="L20" s="250">
        <f>'Barclays UK Qrtly'!C19</f>
        <v>205700</v>
      </c>
      <c r="M20" s="250">
        <f>'Barclays UK Qrtly'!H19</f>
        <v>195700</v>
      </c>
      <c r="N20" s="250">
        <f>'Barclays UK Qrtly'!J19</f>
        <v>193700</v>
      </c>
      <c r="O20" s="43"/>
    </row>
    <row r="21" spans="2:15" ht="12" customHeight="1">
      <c r="B21" s="405" t="s">
        <v>10</v>
      </c>
      <c r="C21" s="406">
        <v>257775.99999999988</v>
      </c>
      <c r="D21" s="539">
        <v>249700</v>
      </c>
      <c r="E21" s="539"/>
      <c r="F21" s="19"/>
      <c r="G21" s="248" t="s">
        <v>111</v>
      </c>
      <c r="H21" s="29">
        <f t="shared" si="1"/>
        <v>-51300</v>
      </c>
      <c r="I21" s="29">
        <f t="shared" si="1"/>
        <v>-17800</v>
      </c>
      <c r="J21" s="29"/>
      <c r="K21" s="45"/>
      <c r="L21" s="250">
        <f>'Barclays UK Qrtly'!C20</f>
        <v>309078</v>
      </c>
      <c r="M21" s="250">
        <f>'Barclays UK Qrtly'!H20</f>
        <v>267500</v>
      </c>
      <c r="N21" s="250">
        <f>'Barclays UK Qrtly'!J20</f>
        <v>257800</v>
      </c>
      <c r="O21" s="43"/>
    </row>
    <row r="22" spans="2:15" ht="12" customHeight="1">
      <c r="B22" s="400" t="s">
        <v>112</v>
      </c>
      <c r="C22" s="406">
        <v>205477.23682473</v>
      </c>
      <c r="D22" s="539">
        <v>197300</v>
      </c>
      <c r="E22" s="539"/>
      <c r="F22" s="19"/>
      <c r="G22" s="248" t="s">
        <v>112</v>
      </c>
      <c r="H22" s="29">
        <f t="shared" si="1"/>
        <v>-42000</v>
      </c>
      <c r="I22" s="29">
        <f t="shared" si="1"/>
        <v>-10200</v>
      </c>
      <c r="J22" s="29"/>
      <c r="K22" s="45"/>
      <c r="L22" s="250">
        <f>'Barclays UK Qrtly'!C21</f>
        <v>247510.74334420997</v>
      </c>
      <c r="M22" s="250">
        <f>'Barclays UK Qrtly'!H21</f>
        <v>207500</v>
      </c>
      <c r="N22" s="250">
        <f>'Barclays UK Qrtly'!J21</f>
        <v>205500</v>
      </c>
      <c r="O22" s="43"/>
    </row>
    <row r="23" spans="2:15" ht="12" customHeight="1">
      <c r="B23" s="400" t="s">
        <v>109</v>
      </c>
      <c r="C23" s="316">
        <v>0.96</v>
      </c>
      <c r="D23" s="317">
        <v>0.96</v>
      </c>
      <c r="E23" s="318"/>
      <c r="F23" s="19"/>
      <c r="G23" s="248" t="s">
        <v>109</v>
      </c>
      <c r="H23" s="249">
        <f>C23-L23</f>
        <v>7.999999999999996E-2</v>
      </c>
      <c r="I23" s="249">
        <f>D23-M23</f>
        <v>0</v>
      </c>
      <c r="J23" s="249"/>
      <c r="K23" s="45"/>
      <c r="L23" s="251">
        <f>'Barclays UK Qrtly'!C22</f>
        <v>0.88</v>
      </c>
      <c r="M23" s="251">
        <f>'Barclays UK Qrtly'!H22</f>
        <v>0.96</v>
      </c>
      <c r="N23" s="251">
        <f>'Barclays UK Qrtly'!J22</f>
        <v>0.96</v>
      </c>
      <c r="O23" s="43"/>
    </row>
    <row r="24" spans="2:15" ht="12" customHeight="1">
      <c r="B24" s="405" t="s">
        <v>113</v>
      </c>
      <c r="C24" s="406">
        <v>74900.809200652569</v>
      </c>
      <c r="D24" s="539">
        <v>75200</v>
      </c>
      <c r="E24" s="539"/>
      <c r="F24" s="19"/>
      <c r="G24" s="248" t="s">
        <v>113</v>
      </c>
      <c r="H24" s="29">
        <f t="shared" ref="H24:I25" si="2">ROUND(C24,-2)-ROUND(L24,-2)</f>
        <v>2200</v>
      </c>
      <c r="I24" s="29">
        <f t="shared" si="2"/>
        <v>-2500</v>
      </c>
      <c r="J24" s="29"/>
      <c r="K24" s="45"/>
      <c r="L24" s="250">
        <f>'Barclays UK Qrtly'!C23</f>
        <v>72671</v>
      </c>
      <c r="M24" s="250">
        <f>'Barclays UK Qrtly'!H23</f>
        <v>77700</v>
      </c>
      <c r="N24" s="250">
        <f>'Barclays UK Qrtly'!J23</f>
        <v>74900</v>
      </c>
      <c r="O24" s="43"/>
    </row>
    <row r="25" spans="2:15" ht="12" customHeight="1">
      <c r="B25" s="405" t="s">
        <v>114</v>
      </c>
      <c r="C25" s="406">
        <v>10253.791659372289</v>
      </c>
      <c r="D25" s="539">
        <v>10200</v>
      </c>
      <c r="E25" s="539"/>
      <c r="F25" s="19"/>
      <c r="G25" s="248" t="s">
        <v>114</v>
      </c>
      <c r="H25" s="29">
        <f t="shared" si="2"/>
        <v>300</v>
      </c>
      <c r="I25" s="29">
        <f t="shared" si="2"/>
        <v>-100</v>
      </c>
      <c r="J25" s="29"/>
      <c r="K25" s="45"/>
      <c r="L25" s="250">
        <f>'Barclays UK Qrtly'!C24</f>
        <v>9990.5903043971011</v>
      </c>
      <c r="M25" s="250">
        <f>'Barclays UK Qrtly'!H24</f>
        <v>10300</v>
      </c>
      <c r="N25" s="250">
        <f>'Barclays UK Qrtly'!J24</f>
        <v>10300</v>
      </c>
      <c r="O25" s="43"/>
    </row>
    <row r="26" spans="2:15" ht="12" customHeight="1">
      <c r="B26" s="405"/>
      <c r="C26" s="539"/>
      <c r="D26" s="539"/>
      <c r="E26" s="539"/>
      <c r="F26" s="19"/>
      <c r="G26" s="45"/>
      <c r="H26" s="45"/>
      <c r="I26" s="45"/>
      <c r="J26" s="45"/>
      <c r="K26" s="45"/>
      <c r="L26" s="45"/>
      <c r="M26" s="45"/>
      <c r="N26" s="45"/>
      <c r="O26" s="43"/>
    </row>
    <row r="27" spans="2:15" s="199" customFormat="1" ht="12.75" customHeight="1">
      <c r="B27" s="402" t="s">
        <v>183</v>
      </c>
      <c r="C27" s="351"/>
      <c r="D27" s="351"/>
      <c r="E27" s="351"/>
      <c r="F27" s="19"/>
      <c r="G27" s="45"/>
      <c r="H27" s="45"/>
      <c r="I27" s="45"/>
      <c r="J27" s="45"/>
      <c r="K27" s="45"/>
      <c r="L27" s="45"/>
      <c r="M27" s="45"/>
      <c r="N27" s="45"/>
      <c r="O27" s="43"/>
    </row>
    <row r="28" spans="2:15" s="199" customFormat="1" ht="12.75" customHeight="1">
      <c r="B28" s="484" t="s">
        <v>184</v>
      </c>
      <c r="C28" s="759">
        <v>0.51</v>
      </c>
      <c r="D28" s="712">
        <v>0.49</v>
      </c>
      <c r="E28" s="404"/>
      <c r="F28" s="19"/>
      <c r="G28" s="45"/>
      <c r="H28" s="45"/>
      <c r="I28" s="45"/>
      <c r="J28" s="45"/>
      <c r="K28" s="45"/>
      <c r="L28" s="45"/>
      <c r="M28" s="45"/>
      <c r="N28" s="45"/>
      <c r="O28" s="43"/>
    </row>
    <row r="29" spans="2:15" s="199" customFormat="1" ht="12.75" customHeight="1">
      <c r="B29" s="405" t="s">
        <v>185</v>
      </c>
      <c r="C29" s="341">
        <v>0.68</v>
      </c>
      <c r="D29" s="317">
        <v>0.65</v>
      </c>
      <c r="E29" s="539"/>
      <c r="F29" s="19"/>
      <c r="G29" s="45"/>
      <c r="H29" s="45"/>
      <c r="I29" s="45"/>
      <c r="J29" s="45"/>
      <c r="K29" s="45"/>
      <c r="L29" s="45"/>
      <c r="M29" s="45"/>
      <c r="N29" s="45"/>
      <c r="O29" s="43"/>
    </row>
    <row r="30" spans="2:15" s="199" customFormat="1" ht="12.75" customHeight="1">
      <c r="B30" s="400" t="s">
        <v>186</v>
      </c>
      <c r="C30" s="732">
        <v>963</v>
      </c>
      <c r="D30" s="328">
        <v>1058</v>
      </c>
      <c r="E30" s="539"/>
      <c r="F30" s="19"/>
      <c r="G30" s="45"/>
      <c r="H30" s="45"/>
      <c r="I30" s="45"/>
      <c r="J30" s="45"/>
      <c r="K30" s="45"/>
      <c r="L30" s="45"/>
      <c r="M30" s="45"/>
      <c r="N30" s="45"/>
      <c r="O30" s="43"/>
    </row>
    <row r="31" spans="2:15" s="199" customFormat="1" ht="12.75" customHeight="1">
      <c r="B31" s="400" t="s">
        <v>187</v>
      </c>
      <c r="C31" s="733">
        <v>8.4</v>
      </c>
      <c r="D31" s="483" t="s">
        <v>188</v>
      </c>
      <c r="E31" s="318"/>
      <c r="F31" s="19"/>
      <c r="G31" s="45"/>
      <c r="H31" s="45"/>
      <c r="I31" s="45"/>
      <c r="J31" s="45"/>
      <c r="K31" s="45"/>
      <c r="L31" s="45"/>
      <c r="M31" s="45"/>
      <c r="N31" s="45"/>
      <c r="O31" s="43"/>
    </row>
    <row r="32" spans="2:15" s="199" customFormat="1" ht="12.75" customHeight="1">
      <c r="B32" s="400" t="s">
        <v>189</v>
      </c>
      <c r="C32" s="734">
        <v>1.7000000000000001E-2</v>
      </c>
      <c r="D32" s="297">
        <v>1.7999999999999999E-2</v>
      </c>
      <c r="E32" s="318"/>
      <c r="F32" s="19"/>
      <c r="G32" s="45"/>
      <c r="H32" s="45"/>
      <c r="I32" s="45"/>
      <c r="J32" s="45"/>
      <c r="K32" s="45"/>
      <c r="L32" s="45"/>
      <c r="M32" s="45"/>
      <c r="N32" s="45"/>
      <c r="O32" s="43"/>
    </row>
    <row r="33" spans="1:15" ht="12" customHeight="1">
      <c r="B33" s="723"/>
      <c r="C33" s="724"/>
      <c r="D33" s="724"/>
      <c r="E33" s="725"/>
      <c r="F33" s="19"/>
      <c r="G33" s="45"/>
      <c r="H33" s="45"/>
      <c r="I33" s="45"/>
      <c r="J33" s="45"/>
      <c r="K33" s="45"/>
      <c r="L33" s="45"/>
      <c r="M33" s="45"/>
      <c r="N33" s="45"/>
      <c r="O33" s="43"/>
    </row>
    <row r="34" spans="1:15" ht="12" customHeight="1">
      <c r="B34" s="344" t="s">
        <v>175</v>
      </c>
      <c r="C34" s="705"/>
      <c r="D34" s="706"/>
      <c r="E34" s="707"/>
      <c r="F34" s="199"/>
      <c r="G34" s="45"/>
      <c r="H34" s="45"/>
      <c r="I34" s="45"/>
      <c r="J34" s="45"/>
      <c r="K34" s="45"/>
      <c r="L34" s="45"/>
      <c r="M34" s="45"/>
      <c r="N34" s="45"/>
      <c r="O34" s="43"/>
    </row>
    <row r="35" spans="1:15" ht="12" customHeight="1">
      <c r="B35" s="389" t="s">
        <v>35</v>
      </c>
      <c r="C35" s="319">
        <v>2.7E-2</v>
      </c>
      <c r="D35" s="320">
        <v>0.11899999999999999</v>
      </c>
      <c r="E35" s="289"/>
      <c r="F35" s="19"/>
      <c r="G35" s="45"/>
      <c r="H35" s="45"/>
      <c r="I35" s="45"/>
      <c r="J35" s="45"/>
      <c r="K35" s="45"/>
      <c r="L35" s="45"/>
      <c r="M35" s="45"/>
      <c r="N35" s="45"/>
      <c r="O35" s="43"/>
    </row>
    <row r="36" spans="1:15" ht="12" customHeight="1">
      <c r="B36" s="400" t="s">
        <v>190</v>
      </c>
      <c r="C36" s="540">
        <v>10333.197564800115</v>
      </c>
      <c r="D36" s="407">
        <v>10000</v>
      </c>
      <c r="E36" s="290"/>
      <c r="F36" s="19"/>
      <c r="G36" s="45"/>
      <c r="H36" s="45" t="s">
        <v>127</v>
      </c>
      <c r="I36" s="45"/>
      <c r="J36" s="45"/>
      <c r="K36" s="45"/>
      <c r="L36" s="44"/>
      <c r="M36" s="45"/>
      <c r="N36" s="45"/>
      <c r="O36" s="43"/>
    </row>
    <row r="37" spans="1:15" s="199" customFormat="1" ht="12.75" customHeight="1">
      <c r="B37" s="480" t="s">
        <v>155</v>
      </c>
      <c r="C37" s="291">
        <v>0.76</v>
      </c>
      <c r="D37" s="292">
        <v>0.62</v>
      </c>
      <c r="E37" s="293"/>
      <c r="F37" s="19"/>
      <c r="G37" s="45"/>
      <c r="H37" s="172">
        <f>ROUND(C35,3)-ROUND(((C17/C36)),3)</f>
        <v>0</v>
      </c>
      <c r="I37" s="172">
        <f>ROUND(D35,-4)-ROUND(((D17/D36)/4*4),-4)</f>
        <v>0</v>
      </c>
      <c r="J37" s="45"/>
      <c r="K37" s="45"/>
      <c r="L37" s="45"/>
      <c r="M37" s="45"/>
      <c r="N37" s="45"/>
      <c r="O37" s="43"/>
    </row>
    <row r="38" spans="1:15" s="199" customFormat="1" ht="12.75" customHeight="1">
      <c r="B38" s="397" t="s">
        <v>177</v>
      </c>
      <c r="C38" s="398">
        <v>35.572799775224063</v>
      </c>
      <c r="D38" s="483">
        <v>43</v>
      </c>
      <c r="E38" s="294"/>
      <c r="F38" s="19"/>
      <c r="G38" s="45" t="s">
        <v>128</v>
      </c>
      <c r="H38" s="172">
        <f>ROUND(C44,3)-ROUND(((C43/C36)),3)</f>
        <v>0</v>
      </c>
      <c r="I38" s="172">
        <f>ROUND(D44,3)-ROUND(((D43/D36)/4*4),3)</f>
        <v>0</v>
      </c>
      <c r="J38" s="45"/>
      <c r="K38" s="45"/>
      <c r="L38" s="45"/>
      <c r="M38" s="45"/>
      <c r="N38" s="45"/>
      <c r="O38" s="43"/>
    </row>
    <row r="39" spans="1:15" s="199" customFormat="1" ht="12.75" customHeight="1">
      <c r="B39" s="480" t="s">
        <v>191</v>
      </c>
      <c r="C39" s="588">
        <v>3.09E-2</v>
      </c>
      <c r="D39" s="295">
        <v>3.2300000000000002E-2</v>
      </c>
      <c r="E39" s="294"/>
      <c r="F39" s="19"/>
      <c r="G39" s="45"/>
      <c r="H39" s="45"/>
      <c r="I39" s="45"/>
      <c r="J39" s="45"/>
      <c r="K39" s="45"/>
      <c r="L39" s="45"/>
      <c r="M39" s="45"/>
      <c r="N39" s="45"/>
      <c r="O39" s="43"/>
    </row>
    <row r="40" spans="1:15" s="199" customFormat="1" ht="12.75" customHeight="1">
      <c r="B40" s="397"/>
      <c r="C40" s="483"/>
      <c r="D40" s="483"/>
      <c r="E40" s="294"/>
      <c r="F40" s="19"/>
      <c r="G40" s="45"/>
      <c r="H40" s="45"/>
      <c r="I40" s="45"/>
      <c r="J40" s="45"/>
      <c r="K40" s="45"/>
      <c r="L40" s="45"/>
      <c r="M40" s="45"/>
      <c r="N40" s="45"/>
      <c r="O40" s="43"/>
    </row>
    <row r="41" spans="1:15" s="199" customFormat="1" ht="12.75" customHeight="1">
      <c r="B41" s="402" t="s">
        <v>192</v>
      </c>
      <c r="C41" s="388" t="s">
        <v>2</v>
      </c>
      <c r="D41" s="388" t="s">
        <v>2</v>
      </c>
      <c r="E41" s="388"/>
      <c r="F41" s="62"/>
      <c r="G41" s="45"/>
      <c r="H41" s="45"/>
      <c r="I41" s="45"/>
      <c r="J41" s="45"/>
      <c r="K41" s="45"/>
      <c r="L41" s="45"/>
      <c r="M41" s="45"/>
      <c r="N41" s="45"/>
      <c r="O41" s="43"/>
    </row>
    <row r="42" spans="1:15" s="199" customFormat="1" ht="12.75" customHeight="1">
      <c r="B42" s="389" t="s">
        <v>102</v>
      </c>
      <c r="C42" s="324">
        <v>2604.30552498</v>
      </c>
      <c r="D42" s="325">
        <v>2439</v>
      </c>
      <c r="E42" s="326">
        <v>6.7650676506765066</v>
      </c>
      <c r="F42" s="19"/>
      <c r="G42" s="45"/>
      <c r="H42" s="200" t="s">
        <v>14</v>
      </c>
      <c r="I42" s="32"/>
      <c r="J42" s="45"/>
      <c r="K42" s="45"/>
      <c r="L42" s="45"/>
      <c r="M42" s="45"/>
      <c r="N42" s="45"/>
      <c r="O42" s="43"/>
    </row>
    <row r="43" spans="1:15" s="199" customFormat="1" ht="12.75" customHeight="1">
      <c r="B43" s="400" t="s">
        <v>174</v>
      </c>
      <c r="C43" s="327">
        <v>1813.0760263612553</v>
      </c>
      <c r="D43" s="328">
        <v>1670</v>
      </c>
      <c r="E43" s="329">
        <v>8.5628742514970053</v>
      </c>
      <c r="F43" s="19"/>
      <c r="G43" s="45"/>
      <c r="H43" s="29">
        <f>ROUND(-ROUND(C14,0)/ROUND(C7,0),2)-ROUND(C37,2)</f>
        <v>0</v>
      </c>
      <c r="I43" s="29">
        <f>ROUND(-ROUND(D14,0)/ROUND(D7,0),2)-ROUND(D37,2)</f>
        <v>0</v>
      </c>
      <c r="J43" s="45"/>
      <c r="K43" s="45"/>
      <c r="L43" s="45"/>
      <c r="M43" s="45"/>
      <c r="N43" s="45"/>
      <c r="O43" s="43"/>
    </row>
    <row r="44" spans="1:15" ht="15" customHeight="1">
      <c r="B44" s="480" t="s">
        <v>35</v>
      </c>
      <c r="C44" s="296">
        <v>0.17499999999999999</v>
      </c>
      <c r="D44" s="297">
        <v>0.16700000000000001</v>
      </c>
      <c r="E44" s="298"/>
      <c r="F44" s="19"/>
      <c r="G44" s="45"/>
      <c r="H44" s="201">
        <f>-ROUND(C14,0)/ROUND(C7,0)</f>
        <v>0.76417788657690744</v>
      </c>
      <c r="I44" s="201">
        <f>-ROUND(D14,0)/ROUND(D7,0)</f>
        <v>0.62359474468373288</v>
      </c>
      <c r="J44" s="45"/>
      <c r="K44" s="45"/>
      <c r="L44" s="29">
        <f>C36-'CYYTD performance measures excl'!B27</f>
        <v>0</v>
      </c>
      <c r="M44" s="29">
        <f>ROUND(D36,-2)-ROUND('PYYTD performance measures'!B27,-2)</f>
        <v>0</v>
      </c>
      <c r="N44" s="45"/>
      <c r="O44" s="43"/>
    </row>
    <row r="45" spans="1:15" ht="12.75">
      <c r="A45" s="76"/>
      <c r="B45" s="397" t="s">
        <v>155</v>
      </c>
      <c r="C45" s="291">
        <v>0.55000000000000004</v>
      </c>
      <c r="D45" s="317">
        <v>0.56000000000000005</v>
      </c>
      <c r="E45" s="317"/>
      <c r="F45" s="19"/>
      <c r="G45" s="45"/>
      <c r="H45" s="45"/>
      <c r="I45" s="45"/>
      <c r="J45" s="45"/>
      <c r="K45" s="45"/>
      <c r="L45" s="45"/>
      <c r="M45" s="45"/>
      <c r="N45" s="45"/>
      <c r="O45" s="43"/>
    </row>
    <row r="46" spans="1:15" ht="12" customHeight="1">
      <c r="C46" s="40"/>
      <c r="D46" s="40"/>
      <c r="E46" s="40"/>
      <c r="F46" s="19"/>
      <c r="G46" s="45"/>
      <c r="H46" s="45"/>
      <c r="I46" s="45"/>
      <c r="J46" s="45"/>
      <c r="K46" s="45"/>
      <c r="L46" s="45"/>
      <c r="M46" s="45"/>
      <c r="N46" s="45"/>
      <c r="O46" s="43"/>
    </row>
    <row r="47" spans="1:15" ht="12" customHeight="1">
      <c r="B47" s="1779" t="s">
        <v>62</v>
      </c>
      <c r="C47" s="386" t="s">
        <v>159</v>
      </c>
      <c r="D47" s="386" t="s">
        <v>159</v>
      </c>
      <c r="E47" s="197"/>
      <c r="F47" s="40"/>
      <c r="G47" s="45"/>
      <c r="H47" s="200" t="s">
        <v>14</v>
      </c>
      <c r="I47" s="32"/>
      <c r="J47" s="45"/>
      <c r="K47" s="45"/>
      <c r="L47" s="45"/>
      <c r="M47" s="45"/>
      <c r="N47" s="45"/>
      <c r="O47" s="43"/>
    </row>
    <row r="48" spans="1:15" ht="12" customHeight="1" collapsed="1">
      <c r="B48" s="1779" t="s">
        <v>24</v>
      </c>
      <c r="C48" s="386" t="s">
        <v>157</v>
      </c>
      <c r="D48" s="386" t="s">
        <v>158</v>
      </c>
      <c r="E48" s="386"/>
      <c r="F48" s="40"/>
      <c r="G48" s="45"/>
      <c r="H48" s="200"/>
      <c r="I48" s="32"/>
      <c r="J48" s="45"/>
      <c r="K48" s="45"/>
      <c r="L48" s="45"/>
      <c r="M48" s="45"/>
      <c r="N48" s="45"/>
      <c r="O48" s="43"/>
    </row>
    <row r="49" spans="1:17" s="76" customFormat="1" ht="12" customHeight="1" collapsed="1">
      <c r="A49" s="77"/>
      <c r="B49" s="299" t="s">
        <v>165</v>
      </c>
      <c r="C49" s="704" t="s">
        <v>2</v>
      </c>
      <c r="D49" s="704" t="s">
        <v>2</v>
      </c>
      <c r="E49" s="388" t="s">
        <v>3</v>
      </c>
      <c r="F49" s="40"/>
      <c r="G49" s="45"/>
      <c r="H49" s="182">
        <f>ROUND(C45,2)-ROUND(H50,2)</f>
        <v>0</v>
      </c>
      <c r="I49" s="182">
        <f>ROUND(D45,2)-ROUND(I50,2)</f>
        <v>0</v>
      </c>
      <c r="J49" s="45"/>
      <c r="K49" s="45"/>
      <c r="L49" s="45"/>
      <c r="M49" s="45"/>
      <c r="N49" s="45"/>
      <c r="O49" s="43"/>
    </row>
    <row r="50" spans="1:17" s="76" customFormat="1" ht="12" customHeight="1">
      <c r="A50" s="77"/>
      <c r="B50" s="389" t="s">
        <v>193</v>
      </c>
      <c r="C50" s="481">
        <v>4009.0000000000018</v>
      </c>
      <c r="D50" s="482">
        <v>4006</v>
      </c>
      <c r="E50" s="385" t="s">
        <v>152</v>
      </c>
      <c r="F50" s="40"/>
      <c r="G50" s="45"/>
      <c r="H50" s="201">
        <f>(-ROUND(C14,0)+ROUND(C13,0))/ROUND(C7,0)</f>
        <v>0.54902760777913773</v>
      </c>
      <c r="I50" s="201">
        <f>(-ROUND(D14,0)+ROUND(D13,0))/ROUND(D7,0)</f>
        <v>0.55817418393606932</v>
      </c>
      <c r="J50" s="45"/>
      <c r="K50" s="45"/>
      <c r="L50" s="45" t="s">
        <v>107</v>
      </c>
      <c r="M50" s="45"/>
      <c r="N50" s="45"/>
      <c r="O50" s="43"/>
    </row>
    <row r="51" spans="1:17" s="76" customFormat="1" ht="12" customHeight="1">
      <c r="A51" s="77"/>
      <c r="B51" s="400" t="s">
        <v>194</v>
      </c>
      <c r="C51" s="398">
        <v>1991.9999999999998</v>
      </c>
      <c r="D51" s="483">
        <v>2104</v>
      </c>
      <c r="E51" s="399">
        <v>-5.3231939163498101</v>
      </c>
      <c r="F51" s="40"/>
      <c r="G51" s="45"/>
      <c r="H51" s="29">
        <f>IFERROR(ROUND(IF(C42&gt;0,100*(ROUND(C42,0)-ROUND(D42,0))/ROUND(D42,0),-100*(ROUND(C42,0)-ROUND(D42,0))/ROUND(D42,0)),0)-ROUND(E42,0),0)</f>
        <v>0</v>
      </c>
      <c r="I51" s="44"/>
      <c r="J51" s="44" t="s">
        <v>15</v>
      </c>
      <c r="K51" s="43"/>
      <c r="L51" s="29">
        <f>C42-'CYYTD performance measures excl'!B17</f>
        <v>0</v>
      </c>
      <c r="M51" s="29">
        <f>D42-'PYYTD performance measures'!B17</f>
        <v>0</v>
      </c>
      <c r="N51" s="45"/>
      <c r="O51" s="43"/>
      <c r="P51" s="263">
        <f>ROUND(H50,3)</f>
        <v>0.54900000000000004</v>
      </c>
      <c r="Q51" s="263">
        <f>ROUND(C45,3)</f>
        <v>0.55000000000000004</v>
      </c>
    </row>
    <row r="52" spans="1:17" s="76" customFormat="1" ht="12" customHeight="1">
      <c r="A52" s="77"/>
      <c r="B52" s="390" t="s">
        <v>195</v>
      </c>
      <c r="C52" s="391">
        <v>1351.9999999999995</v>
      </c>
      <c r="D52" s="538">
        <v>1273</v>
      </c>
      <c r="E52" s="392">
        <v>6.2058130400628437</v>
      </c>
      <c r="F52" s="40"/>
      <c r="G52" s="45"/>
      <c r="H52" s="29">
        <f>IFERROR(ROUND(IF(C43&gt;0,100*(ROUND(C43,0)-ROUND(D43,0))/ROUND(D43,0),-100*(ROUND(C43,0)-ROUND(D43,0))/ROUND(D43,0)),0)-ROUND(E43,0),0)</f>
        <v>0</v>
      </c>
      <c r="I52" s="45"/>
      <c r="J52" s="44" t="e">
        <f>J6</f>
        <v>#REF!</v>
      </c>
      <c r="K52" s="44" t="e">
        <f>K6</f>
        <v>#REF!</v>
      </c>
      <c r="L52" s="29">
        <f>C43-'CYYTD performance measures excl'!B22</f>
        <v>0</v>
      </c>
      <c r="M52" s="29">
        <f>ROUND(D43,0)-ROUND('PYYTD performance measures'!B22,0)</f>
        <v>0</v>
      </c>
      <c r="N52" s="45"/>
      <c r="O52" s="43"/>
    </row>
    <row r="53" spans="1:17" s="76" customFormat="1" ht="12" customHeight="1">
      <c r="A53" s="77"/>
      <c r="B53" s="393" t="s">
        <v>101</v>
      </c>
      <c r="C53" s="394">
        <v>7352.9999999999982</v>
      </c>
      <c r="D53" s="395">
        <v>7383</v>
      </c>
      <c r="E53" s="396" t="s">
        <v>152</v>
      </c>
      <c r="F53" s="40"/>
      <c r="G53" s="45"/>
      <c r="H53" s="45"/>
      <c r="I53" s="45"/>
      <c r="J53" s="45"/>
      <c r="K53" s="45"/>
      <c r="L53" s="45"/>
      <c r="M53" s="45"/>
      <c r="N53" s="45"/>
      <c r="O53" s="43"/>
    </row>
    <row r="54" spans="1:17" s="76" customFormat="1" ht="12" customHeight="1">
      <c r="A54" s="77"/>
      <c r="B54" s="300"/>
      <c r="C54" s="322"/>
      <c r="D54" s="322"/>
      <c r="E54" s="322"/>
      <c r="F54" s="40"/>
      <c r="G54" s="45"/>
      <c r="H54" s="45"/>
      <c r="I54" s="45"/>
      <c r="J54" s="29">
        <f>ROUND(C16,0)-ROUND(C13,0)-ROUND(C42,0)</f>
        <v>0</v>
      </c>
      <c r="K54" s="29">
        <f>ROUND(D16,0)-ROUND(D13,0)-ROUND(D42,0)</f>
        <v>0</v>
      </c>
      <c r="L54" s="45" t="s">
        <v>91</v>
      </c>
      <c r="M54" s="45"/>
      <c r="N54" s="45"/>
      <c r="O54" s="43"/>
    </row>
    <row r="55" spans="1:17" s="76" customFormat="1" ht="12" customHeight="1">
      <c r="A55" s="77"/>
      <c r="B55" s="299" t="s">
        <v>196</v>
      </c>
      <c r="C55" s="301"/>
      <c r="D55" s="589"/>
      <c r="E55" s="302"/>
      <c r="F55" s="40"/>
      <c r="G55" s="45"/>
      <c r="H55" s="45"/>
      <c r="I55" s="45"/>
      <c r="J55" s="45"/>
      <c r="K55" s="43"/>
      <c r="L55" s="254">
        <f>ROUND(C45,2)-ROUND('CYYTD performance measures excl'!B12,2)</f>
        <v>0</v>
      </c>
      <c r="M55" s="254">
        <f>ROUND(D45,2)-ROUND('PYYTD performance measures'!B12,2)</f>
        <v>0</v>
      </c>
      <c r="N55" s="43"/>
      <c r="O55" s="43"/>
    </row>
    <row r="56" spans="1:17" s="76" customFormat="1" ht="12" customHeight="1">
      <c r="A56" s="77"/>
      <c r="B56" s="389" t="s">
        <v>193</v>
      </c>
      <c r="C56" s="303">
        <v>-194.99999999999997</v>
      </c>
      <c r="D56" s="385">
        <v>-173</v>
      </c>
      <c r="E56" s="385">
        <v>-12.716763005780347</v>
      </c>
      <c r="F56" s="40"/>
      <c r="G56" s="45"/>
      <c r="H56" s="45"/>
      <c r="I56" s="45"/>
      <c r="J56" s="45"/>
      <c r="K56" s="43"/>
      <c r="L56" s="230">
        <f>'CYYTD performance measures excl'!B12</f>
        <v>0.55000000000000004</v>
      </c>
      <c r="M56" s="230">
        <f>'PYYTD performance measures'!B12</f>
        <v>0.56000000000000005</v>
      </c>
      <c r="N56" s="43"/>
      <c r="O56" s="43"/>
    </row>
    <row r="57" spans="1:17" ht="12" customHeight="1">
      <c r="A57" s="76"/>
      <c r="B57" s="400" t="s">
        <v>194</v>
      </c>
      <c r="C57" s="304">
        <v>-472</v>
      </c>
      <c r="D57" s="399">
        <v>-590</v>
      </c>
      <c r="E57" s="399">
        <v>20</v>
      </c>
      <c r="F57" s="40"/>
      <c r="G57" s="45"/>
      <c r="H57" s="45"/>
      <c r="I57" s="45"/>
      <c r="J57" s="45"/>
      <c r="K57" s="43"/>
      <c r="L57" s="43"/>
      <c r="M57" s="43"/>
      <c r="N57" s="43"/>
      <c r="O57" s="43"/>
    </row>
    <row r="58" spans="1:17" ht="12" customHeight="1">
      <c r="A58" s="76"/>
      <c r="B58" s="390" t="s">
        <v>195</v>
      </c>
      <c r="C58" s="305">
        <v>-45.000000000000007</v>
      </c>
      <c r="D58" s="392">
        <v>-63</v>
      </c>
      <c r="E58" s="392">
        <v>28.571428571428573</v>
      </c>
      <c r="F58" s="40"/>
      <c r="G58" s="45"/>
      <c r="H58" s="44" t="s">
        <v>22</v>
      </c>
      <c r="I58" s="45"/>
      <c r="J58" s="44" t="s">
        <v>15</v>
      </c>
      <c r="K58" s="43"/>
      <c r="L58" s="43"/>
      <c r="M58" s="43"/>
      <c r="N58" s="44"/>
      <c r="O58" s="43"/>
    </row>
    <row r="59" spans="1:17" ht="12" customHeight="1">
      <c r="B59" s="393" t="s">
        <v>197</v>
      </c>
      <c r="C59" s="306">
        <v>-712</v>
      </c>
      <c r="D59" s="396">
        <v>-826</v>
      </c>
      <c r="E59" s="396">
        <v>13.801452784503631</v>
      </c>
      <c r="F59" s="40"/>
      <c r="G59" s="45"/>
      <c r="H59" s="29">
        <f>IFERROR(ROUND(IF(C50&gt;0,100*(ROUND(C50,0)-ROUND(D50,0))/ROUND(D50,0),-100*(ROUND(C50,0)-ROUND(D50,0))/ROUND(D50,0)),0)-ROUND(E50,0),0)</f>
        <v>0</v>
      </c>
      <c r="I59" s="45"/>
      <c r="J59" s="29">
        <f>ROUND(C50,0)+ROUND(C51,0)+ROUND(C52,0)-ROUND(C53,0)</f>
        <v>0</v>
      </c>
      <c r="K59" s="29">
        <f>ROUND(D50,0)+ROUND(D51,0)+ROUND(D52,0)-ROUND(D53,0)</f>
        <v>0</v>
      </c>
      <c r="L59" s="43"/>
      <c r="M59" s="43"/>
      <c r="N59" s="34"/>
      <c r="O59" s="43"/>
    </row>
    <row r="60" spans="1:17" ht="12" customHeight="1">
      <c r="B60" s="401"/>
      <c r="C60" s="322"/>
      <c r="D60" s="323"/>
      <c r="E60" s="307"/>
      <c r="F60" s="40"/>
      <c r="G60" s="45"/>
      <c r="H60" s="29">
        <f>IFERROR(ROUND(IF(C51&gt;0,100*(ROUND(C51,0)-ROUND(D51,0))/ROUND(D51,0),-100*(ROUND(C51,0)-ROUND(D51,0))/ROUND(D51,0)),0)-ROUND(E51,0),0)</f>
        <v>0</v>
      </c>
      <c r="I60" s="45"/>
      <c r="J60" s="45"/>
      <c r="K60" s="43"/>
      <c r="L60" s="43"/>
      <c r="M60" s="43"/>
      <c r="N60" s="34"/>
      <c r="O60" s="43"/>
    </row>
    <row r="61" spans="1:17" ht="12" customHeight="1">
      <c r="B61" s="299" t="s">
        <v>198</v>
      </c>
      <c r="C61" s="704" t="s">
        <v>151</v>
      </c>
      <c r="D61" s="351" t="s">
        <v>199</v>
      </c>
      <c r="E61" s="330"/>
      <c r="F61" s="40"/>
      <c r="G61" s="45"/>
      <c r="H61" s="29">
        <f>IFERROR(ROUND(IF(C52&gt;0,100*(ROUND(C52,0)-ROUND(D52,0))/ROUND(D52,0),-100*(ROUND(C52,0)-ROUND(D52,0))/ROUND(D52,0)),0)-ROUND(E52,0),0)</f>
        <v>0</v>
      </c>
      <c r="I61" s="45"/>
      <c r="J61" s="45" t="s">
        <v>57</v>
      </c>
      <c r="K61" s="43"/>
      <c r="L61" s="43"/>
      <c r="M61" s="43"/>
      <c r="N61" s="34"/>
      <c r="O61" s="43"/>
    </row>
    <row r="62" spans="1:17" ht="12" customHeight="1">
      <c r="B62" s="389" t="s">
        <v>193</v>
      </c>
      <c r="C62" s="466">
        <v>151900</v>
      </c>
      <c r="D62" s="467">
        <v>146000</v>
      </c>
      <c r="E62" s="467"/>
      <c r="F62" s="40"/>
      <c r="G62" s="45"/>
      <c r="H62" s="29">
        <f>IFERROR(ROUND(IF(C53&gt;0,100*(ROUND(C53,0)-ROUND(D53,0))/ROUND(D53,0),-100*(ROUND(C53,0)-ROUND(D53,0))/ROUND(D53,0)),0)-ROUND(E53,0),0)</f>
        <v>0</v>
      </c>
      <c r="I62" s="45"/>
      <c r="J62" s="29">
        <f>ROUND(C53,0)-ROUND(C7,0)</f>
        <v>0</v>
      </c>
      <c r="K62" s="29">
        <f>ROUND(D53,0)-ROUND(D7,0)</f>
        <v>0</v>
      </c>
      <c r="L62" s="43"/>
      <c r="M62" s="43"/>
      <c r="N62" s="43"/>
      <c r="O62" s="43"/>
    </row>
    <row r="63" spans="1:17" ht="12" customHeight="1">
      <c r="B63" s="400" t="s">
        <v>194</v>
      </c>
      <c r="C63" s="308">
        <v>14700</v>
      </c>
      <c r="D63" s="309">
        <v>15300</v>
      </c>
      <c r="E63" s="309"/>
      <c r="F63" s="40"/>
      <c r="G63" s="45"/>
      <c r="H63" s="35"/>
      <c r="I63" s="45"/>
      <c r="J63" s="45"/>
      <c r="K63" s="43"/>
      <c r="L63" s="43"/>
      <c r="M63" s="43"/>
      <c r="N63" s="43"/>
      <c r="O63" s="43"/>
    </row>
    <row r="64" spans="1:17" ht="12" customHeight="1">
      <c r="B64" s="390" t="s">
        <v>195</v>
      </c>
      <c r="C64" s="468">
        <v>27100</v>
      </c>
      <c r="D64" s="469">
        <v>26300</v>
      </c>
      <c r="E64" s="469"/>
      <c r="F64" s="40"/>
      <c r="G64" s="45"/>
      <c r="H64" s="35"/>
      <c r="I64" s="45"/>
      <c r="J64" s="44" t="s">
        <v>15</v>
      </c>
      <c r="K64" s="43"/>
      <c r="L64" s="43"/>
      <c r="M64" s="43"/>
      <c r="N64" s="43"/>
      <c r="O64" s="43"/>
    </row>
    <row r="65" spans="2:15" ht="12" customHeight="1">
      <c r="B65" s="393" t="s">
        <v>200</v>
      </c>
      <c r="C65" s="310">
        <v>193700</v>
      </c>
      <c r="D65" s="311">
        <v>187600</v>
      </c>
      <c r="E65" s="311"/>
      <c r="F65" s="40"/>
      <c r="G65" s="45"/>
      <c r="H65" s="29">
        <f>IFERROR(ROUND(IF(C56&gt;0,100*(ROUND(C56,0)-ROUND(D56,0))/ROUND(D56,0),-100*(ROUND(C56,0)-ROUND(D56,0))/ROUND(D56,0)),0)-ROUND(E56,0),0)</f>
        <v>0</v>
      </c>
      <c r="I65" s="45"/>
      <c r="J65" s="29">
        <f>ROUND(C56,0)+ROUND(C57,0)+ROUND(C58,0)-ROUND(C59,0)</f>
        <v>0</v>
      </c>
      <c r="K65" s="29">
        <f>ROUND(D56,0)+ROUND(D57,0)+ROUND(D58,0)-ROUND(D59,0)</f>
        <v>0</v>
      </c>
      <c r="L65" s="43"/>
      <c r="M65" s="43"/>
      <c r="N65" s="34"/>
      <c r="O65" s="43"/>
    </row>
    <row r="66" spans="2:15" ht="12" customHeight="1">
      <c r="B66" s="401"/>
      <c r="C66" s="312"/>
      <c r="D66" s="312"/>
      <c r="E66" s="312"/>
      <c r="F66" s="40"/>
      <c r="G66" s="45"/>
      <c r="H66" s="29">
        <f>IFERROR(ROUND(IF(C57&gt;0,100*(ROUND(C57,0)-ROUND(D57,0))/ROUND(D57,0),-100*(ROUND(C57,0)-ROUND(D57,0))/ROUND(D57,0)),0)-ROUND(E57,0),0)</f>
        <v>0</v>
      </c>
      <c r="I66" s="45"/>
      <c r="J66" s="45"/>
      <c r="K66" s="43"/>
      <c r="L66" s="43"/>
      <c r="M66" s="43"/>
      <c r="N66" s="34"/>
      <c r="O66" s="43"/>
    </row>
    <row r="67" spans="2:15" ht="12" customHeight="1">
      <c r="B67" s="299" t="s">
        <v>201</v>
      </c>
      <c r="C67" s="313"/>
      <c r="D67" s="469"/>
      <c r="E67" s="313"/>
      <c r="F67" s="40"/>
      <c r="G67" s="45"/>
      <c r="H67" s="29">
        <f>IFERROR(ROUND(IF(C58&gt;0,100*(ROUND(C58,0)-ROUND(D58,0))/ROUND(D58,0),-100*(ROUND(C58,0)-ROUND(D58,0))/ROUND(D58,0)),0)-ROUND(E58,0),0)</f>
        <v>0</v>
      </c>
      <c r="I67" s="45"/>
      <c r="J67" s="45" t="s">
        <v>57</v>
      </c>
      <c r="K67" s="43"/>
      <c r="L67" s="43"/>
      <c r="M67" s="43"/>
      <c r="N67" s="34"/>
      <c r="O67" s="43"/>
    </row>
    <row r="68" spans="2:15" ht="12" customHeight="1">
      <c r="B68" s="389" t="s">
        <v>193</v>
      </c>
      <c r="C68" s="466">
        <v>159200</v>
      </c>
      <c r="D68" s="467">
        <v>154000</v>
      </c>
      <c r="E68" s="467"/>
      <c r="F68" s="40"/>
      <c r="G68" s="45"/>
      <c r="H68" s="29">
        <f>IFERROR(ROUND(IF(C59&gt;0,100*(ROUND(C59,0)-ROUND(D59,0))/ROUND(D59,0),-100*(ROUND(C59,0)-ROUND(D59,0))/ROUND(D59,0)),0)-ROUND(E59,0),0)</f>
        <v>0</v>
      </c>
      <c r="I68" s="45"/>
      <c r="J68" s="29">
        <f>ROUND(C59,0)-ROUND(C8,0)</f>
        <v>0</v>
      </c>
      <c r="K68" s="29">
        <f>ROUND(D59,0)-ROUND(D8,0)</f>
        <v>0</v>
      </c>
      <c r="L68" s="43"/>
      <c r="M68" s="43"/>
      <c r="N68" s="43"/>
      <c r="O68" s="43"/>
    </row>
    <row r="69" spans="2:15" ht="12" customHeight="1">
      <c r="B69" s="400" t="s">
        <v>194</v>
      </c>
      <c r="C69" s="308">
        <v>0</v>
      </c>
      <c r="D69" s="309">
        <v>0</v>
      </c>
      <c r="E69" s="309"/>
      <c r="F69" s="40"/>
      <c r="G69" s="45"/>
      <c r="H69" s="29"/>
      <c r="I69" s="45"/>
      <c r="J69" s="45"/>
      <c r="K69" s="43"/>
      <c r="L69" s="43"/>
      <c r="M69" s="43"/>
      <c r="N69" s="43"/>
      <c r="O69" s="43"/>
    </row>
    <row r="70" spans="2:15" ht="12" customHeight="1">
      <c r="B70" s="390" t="s">
        <v>195</v>
      </c>
      <c r="C70" s="468">
        <v>46344.898027809999</v>
      </c>
      <c r="D70" s="469">
        <v>43300</v>
      </c>
      <c r="E70" s="469"/>
      <c r="F70" s="40"/>
      <c r="G70" s="45"/>
      <c r="H70" s="45"/>
      <c r="I70" s="45"/>
      <c r="J70" s="45"/>
      <c r="K70" s="43"/>
      <c r="L70" s="43"/>
      <c r="M70" s="43"/>
      <c r="N70" s="43"/>
      <c r="O70" s="43"/>
    </row>
    <row r="71" spans="2:15" ht="12" customHeight="1">
      <c r="B71" s="393" t="s">
        <v>202</v>
      </c>
      <c r="C71" s="310">
        <v>205477.23682473</v>
      </c>
      <c r="D71" s="311">
        <v>197300</v>
      </c>
      <c r="E71" s="311"/>
      <c r="F71" s="40"/>
      <c r="G71" s="45"/>
      <c r="H71" s="45"/>
      <c r="I71" s="45"/>
      <c r="J71" s="44" t="s">
        <v>15</v>
      </c>
      <c r="K71" s="43"/>
      <c r="L71" s="43"/>
      <c r="M71" s="43"/>
      <c r="N71" s="43"/>
      <c r="O71" s="43"/>
    </row>
    <row r="72" spans="2:15" ht="12" customHeight="1">
      <c r="C72" s="40"/>
      <c r="D72" s="40"/>
      <c r="E72" s="40"/>
      <c r="F72" s="40"/>
      <c r="G72" s="45"/>
      <c r="H72" s="45"/>
      <c r="I72" s="45"/>
      <c r="J72" s="193">
        <f>ROUND(C62,0)+ROUND(C63,0)+ROUND(C64,0)-ROUND(C65,0)</f>
        <v>0</v>
      </c>
      <c r="K72" s="29">
        <f>ROUND(D62,0)+ROUND(D63,0)+ROUND(D64,0)-ROUND(D65,0)</f>
        <v>0</v>
      </c>
      <c r="L72" s="43"/>
      <c r="M72" s="43"/>
      <c r="N72" s="202"/>
      <c r="O72" s="43"/>
    </row>
    <row r="73" spans="2:15" ht="12" customHeight="1">
      <c r="C73" s="40"/>
      <c r="D73" s="40"/>
      <c r="E73" s="40"/>
      <c r="F73" s="40"/>
      <c r="G73" s="45"/>
      <c r="H73" s="45"/>
      <c r="I73" s="45"/>
      <c r="J73" s="45"/>
      <c r="K73" s="43"/>
      <c r="L73" s="43"/>
      <c r="M73" s="43"/>
      <c r="N73" s="202"/>
      <c r="O73" s="43"/>
    </row>
    <row r="74" spans="2:15" ht="12" customHeight="1">
      <c r="C74" s="40"/>
      <c r="D74" s="40"/>
      <c r="E74" s="40"/>
      <c r="F74" s="40"/>
      <c r="G74" s="45"/>
      <c r="H74" s="45"/>
      <c r="I74" s="45"/>
      <c r="J74" s="45" t="s">
        <v>57</v>
      </c>
      <c r="K74" s="43"/>
      <c r="L74" s="43"/>
      <c r="M74" s="43"/>
      <c r="N74" s="202"/>
      <c r="O74" s="43"/>
    </row>
    <row r="75" spans="2:15" ht="12" customHeight="1">
      <c r="C75" s="40"/>
      <c r="D75" s="40"/>
      <c r="E75" s="40"/>
      <c r="F75" s="40"/>
      <c r="G75" s="45"/>
      <c r="H75" s="45"/>
      <c r="I75" s="45"/>
      <c r="J75" s="193">
        <f>ROUND(C65,0)-ROUND(C20,0)</f>
        <v>0</v>
      </c>
      <c r="K75" s="29">
        <f>ROUND(D65,0)-ROUND(D20,0)</f>
        <v>0</v>
      </c>
      <c r="L75" s="43"/>
      <c r="M75" s="43"/>
      <c r="N75" s="43"/>
      <c r="O75" s="43"/>
    </row>
    <row r="76" spans="2:15" ht="12" customHeight="1">
      <c r="C76" s="40"/>
      <c r="D76" s="40"/>
      <c r="E76" s="40"/>
      <c r="F76" s="40"/>
      <c r="G76" s="45"/>
      <c r="H76" s="45"/>
      <c r="I76" s="45"/>
      <c r="J76" s="45"/>
      <c r="K76" s="43"/>
      <c r="L76" s="43"/>
      <c r="M76" s="43"/>
      <c r="N76" s="43"/>
      <c r="O76" s="43"/>
    </row>
    <row r="77" spans="2:15" ht="12" customHeight="1">
      <c r="C77" s="40"/>
      <c r="D77" s="40"/>
      <c r="E77" s="40"/>
      <c r="F77" s="40"/>
      <c r="G77" s="45"/>
      <c r="H77" s="45"/>
      <c r="I77" s="45"/>
      <c r="J77" s="44" t="s">
        <v>15</v>
      </c>
      <c r="K77" s="43"/>
      <c r="L77" s="43"/>
      <c r="M77" s="43"/>
      <c r="N77" s="43"/>
      <c r="O77" s="43"/>
    </row>
    <row r="78" spans="2:15" ht="12" customHeight="1">
      <c r="C78" s="40"/>
      <c r="D78" s="40"/>
      <c r="E78" s="40"/>
      <c r="F78" s="40"/>
      <c r="G78" s="45"/>
      <c r="H78" s="45"/>
      <c r="I78" s="45"/>
      <c r="J78" s="29">
        <f>ROUND(C68,-2)+ROUND(C69,-2)+ROUND(C70,-2)-ROUND(C71,-2)</f>
        <v>0</v>
      </c>
      <c r="K78" s="29">
        <f>ROUND(D68,0)+ROUND(D69,0)+ROUND(D70,0)-ROUND(D71,0)</f>
        <v>0</v>
      </c>
      <c r="L78" s="43"/>
      <c r="M78" s="43"/>
      <c r="N78" s="202"/>
      <c r="O78" s="43"/>
    </row>
    <row r="79" spans="2:15" ht="12" customHeight="1">
      <c r="C79" s="40"/>
      <c r="D79" s="40"/>
      <c r="E79" s="40"/>
      <c r="F79" s="40"/>
      <c r="G79" s="45"/>
      <c r="H79" s="45"/>
      <c r="I79" s="45"/>
      <c r="J79" s="45"/>
      <c r="K79" s="43"/>
      <c r="L79" s="43"/>
      <c r="M79" s="43"/>
      <c r="N79" s="202"/>
      <c r="O79" s="43"/>
    </row>
    <row r="80" spans="2:15" ht="12" customHeight="1">
      <c r="C80" s="40"/>
      <c r="D80" s="40"/>
      <c r="E80" s="40"/>
      <c r="F80" s="40"/>
      <c r="G80" s="45"/>
      <c r="H80" s="45"/>
      <c r="I80" s="45"/>
      <c r="J80" s="45" t="s">
        <v>57</v>
      </c>
      <c r="K80" s="43"/>
      <c r="L80" s="43"/>
      <c r="M80" s="43"/>
      <c r="N80" s="202"/>
      <c r="O80" s="43"/>
    </row>
    <row r="81" spans="3:15" ht="12" customHeight="1">
      <c r="C81" s="40"/>
      <c r="D81" s="40"/>
      <c r="E81" s="40"/>
      <c r="F81" s="40"/>
      <c r="G81" s="45"/>
      <c r="H81" s="45"/>
      <c r="I81" s="45"/>
      <c r="J81" s="29">
        <f>ROUND(C71,0)-ROUND(C22,0)</f>
        <v>0</v>
      </c>
      <c r="K81" s="29">
        <f>ROUND(D71,0)-ROUND(D22,0)</f>
        <v>0</v>
      </c>
      <c r="L81" s="43"/>
      <c r="M81" s="43"/>
      <c r="N81" s="43"/>
      <c r="O81" s="43"/>
    </row>
    <row r="82" spans="3:15" ht="12" customHeight="1">
      <c r="C82" s="40"/>
      <c r="D82" s="40"/>
      <c r="E82" s="40"/>
      <c r="F82" s="40"/>
      <c r="G82" s="45"/>
      <c r="H82" s="43"/>
      <c r="I82" s="43"/>
      <c r="J82" s="43"/>
      <c r="K82" s="43"/>
      <c r="L82" s="43"/>
      <c r="M82" s="43"/>
      <c r="N82" s="43"/>
      <c r="O82" s="43"/>
    </row>
    <row r="83" spans="3:15" ht="12" customHeight="1">
      <c r="C83" s="40"/>
      <c r="D83" s="40"/>
      <c r="E83" s="40"/>
      <c r="F83" s="40"/>
    </row>
    <row r="84" spans="3:15" ht="12" customHeight="1">
      <c r="C84" s="40"/>
      <c r="D84" s="40"/>
      <c r="E84" s="40"/>
      <c r="F84" s="40"/>
    </row>
    <row r="85" spans="3:15" ht="12" customHeight="1">
      <c r="C85" s="40"/>
      <c r="D85" s="40"/>
      <c r="E85" s="40"/>
      <c r="F85" s="40"/>
    </row>
    <row r="86" spans="3:15" ht="12" customHeight="1">
      <c r="C86" s="40"/>
      <c r="D86" s="40"/>
      <c r="E86" s="40"/>
      <c r="F86" s="40"/>
    </row>
    <row r="87" spans="3:15" ht="12" customHeight="1">
      <c r="F87" s="40"/>
    </row>
    <row r="88" spans="3:15" ht="12" customHeight="1">
      <c r="F88" s="40"/>
    </row>
    <row r="89" spans="3:15" ht="12" customHeight="1">
      <c r="C89" s="40"/>
      <c r="D89" s="40"/>
      <c r="E89" s="40"/>
      <c r="F89" s="40"/>
    </row>
    <row r="90" spans="3:15" ht="12" customHeight="1">
      <c r="C90" s="40"/>
      <c r="D90" s="40"/>
      <c r="E90" s="40"/>
    </row>
    <row r="91" spans="3:15" ht="12" customHeight="1">
      <c r="C91" s="40"/>
      <c r="D91" s="40"/>
      <c r="E91" s="40"/>
    </row>
    <row r="92" spans="3:15" ht="12" customHeight="1">
      <c r="C92" s="40"/>
      <c r="D92" s="40"/>
      <c r="E92" s="40"/>
      <c r="F92" s="40"/>
    </row>
    <row r="93" spans="3:15" ht="12" customHeight="1">
      <c r="C93" s="40"/>
      <c r="D93" s="40"/>
      <c r="E93" s="40"/>
      <c r="F93" s="40"/>
    </row>
    <row r="94" spans="3:15" ht="12" customHeight="1">
      <c r="F94" s="40"/>
    </row>
    <row r="95" spans="3:15" ht="12" customHeight="1">
      <c r="C95" s="40"/>
      <c r="D95" s="40"/>
      <c r="E95" s="40"/>
      <c r="F95" s="40"/>
    </row>
    <row r="96" spans="3:15" ht="12" customHeight="1">
      <c r="C96" s="40"/>
      <c r="D96" s="40"/>
      <c r="E96" s="40"/>
      <c r="F96" s="40"/>
    </row>
    <row r="97" spans="3:6" ht="12" customHeight="1">
      <c r="C97" s="40"/>
      <c r="D97" s="40"/>
      <c r="E97" s="40"/>
    </row>
    <row r="98" spans="3:6" ht="12" customHeight="1">
      <c r="C98" s="40"/>
      <c r="D98" s="40"/>
      <c r="E98" s="40"/>
      <c r="F98" s="40"/>
    </row>
    <row r="99" spans="3:6" ht="12" customHeight="1">
      <c r="C99" s="40"/>
      <c r="D99" s="40"/>
      <c r="E99" s="40"/>
      <c r="F99" s="40"/>
    </row>
    <row r="100" spans="3:6" ht="12" customHeight="1">
      <c r="F100" s="40"/>
    </row>
    <row r="101" spans="3:6" ht="12" customHeight="1">
      <c r="F101" s="40"/>
    </row>
    <row r="102" spans="3:6" ht="12" customHeight="1">
      <c r="C102" s="40"/>
      <c r="D102" s="40"/>
      <c r="E102" s="40"/>
      <c r="F102" s="40"/>
    </row>
    <row r="103" spans="3:6" ht="12" customHeight="1">
      <c r="C103" s="40"/>
      <c r="D103" s="40"/>
      <c r="E103" s="40"/>
    </row>
    <row r="104" spans="3:6" ht="12" customHeight="1">
      <c r="C104" s="40"/>
      <c r="D104" s="40"/>
      <c r="E104" s="40"/>
    </row>
    <row r="105" spans="3:6" ht="12" customHeight="1">
      <c r="C105" s="40"/>
      <c r="D105" s="40"/>
      <c r="E105" s="40"/>
      <c r="F105" s="40"/>
    </row>
    <row r="106" spans="3:6" ht="12" customHeight="1">
      <c r="C106" s="40"/>
      <c r="D106" s="40"/>
      <c r="E106" s="40"/>
      <c r="F106" s="40"/>
    </row>
    <row r="107" spans="3:6" ht="12" customHeight="1">
      <c r="C107" s="40"/>
      <c r="D107" s="40"/>
      <c r="E107" s="40"/>
      <c r="F107" s="40"/>
    </row>
    <row r="108" spans="3:6" ht="12" customHeight="1">
      <c r="C108" s="40"/>
      <c r="D108" s="40"/>
      <c r="E108" s="40"/>
      <c r="F108" s="40"/>
    </row>
    <row r="109" spans="3:6" ht="12" customHeight="1">
      <c r="C109" s="40"/>
      <c r="D109" s="40"/>
      <c r="E109" s="40"/>
      <c r="F109" s="40"/>
    </row>
    <row r="110" spans="3:6" ht="12" customHeight="1">
      <c r="C110" s="40"/>
      <c r="D110" s="40"/>
      <c r="E110" s="40"/>
      <c r="F110" s="40"/>
    </row>
    <row r="111" spans="3:6" ht="12" customHeight="1">
      <c r="C111" s="40"/>
      <c r="D111" s="40"/>
      <c r="E111" s="40"/>
      <c r="F111" s="40"/>
    </row>
    <row r="112" spans="3:6" ht="12" customHeight="1">
      <c r="C112" s="40"/>
      <c r="D112" s="40"/>
      <c r="E112" s="40"/>
      <c r="F112" s="40"/>
    </row>
    <row r="113" spans="3:6" ht="12" customHeight="1">
      <c r="C113" s="40"/>
      <c r="D113" s="40"/>
      <c r="E113" s="40"/>
      <c r="F113" s="40"/>
    </row>
    <row r="114" spans="3:6" ht="12" customHeight="1">
      <c r="C114" s="40"/>
      <c r="D114" s="40"/>
      <c r="E114" s="40"/>
      <c r="F114" s="40"/>
    </row>
    <row r="115" spans="3:6" ht="12" customHeight="1">
      <c r="C115" s="40"/>
      <c r="D115" s="40"/>
      <c r="E115" s="40"/>
      <c r="F115" s="40"/>
    </row>
    <row r="116" spans="3:6" ht="12" customHeight="1">
      <c r="C116" s="40"/>
      <c r="D116" s="40"/>
      <c r="E116" s="40"/>
      <c r="F116" s="40"/>
    </row>
    <row r="117" spans="3:6" ht="12" customHeight="1">
      <c r="C117" s="40"/>
      <c r="D117" s="40"/>
      <c r="E117" s="40"/>
      <c r="F117" s="40"/>
    </row>
    <row r="118" spans="3:6" ht="12" customHeight="1">
      <c r="C118" s="40"/>
      <c r="D118" s="40"/>
      <c r="E118" s="40"/>
      <c r="F118" s="40"/>
    </row>
    <row r="119" spans="3:6" ht="12" customHeight="1">
      <c r="C119" s="40"/>
      <c r="D119" s="40"/>
      <c r="E119" s="40"/>
      <c r="F119" s="40"/>
    </row>
    <row r="120" spans="3:6" ht="12" customHeight="1">
      <c r="C120" s="40"/>
      <c r="D120" s="40"/>
      <c r="E120" s="40"/>
      <c r="F120" s="40"/>
    </row>
    <row r="121" spans="3:6" ht="12" customHeight="1">
      <c r="C121" s="40"/>
      <c r="D121" s="40"/>
      <c r="E121" s="40"/>
      <c r="F121" s="40"/>
    </row>
    <row r="122" spans="3:6" ht="12" customHeight="1">
      <c r="C122" s="40"/>
      <c r="D122" s="40"/>
      <c r="E122" s="40"/>
      <c r="F122" s="40"/>
    </row>
    <row r="123" spans="3:6" ht="12" customHeight="1">
      <c r="C123" s="40"/>
      <c r="D123" s="40"/>
      <c r="E123" s="40"/>
      <c r="F123" s="40"/>
    </row>
    <row r="124" spans="3:6" ht="12" customHeight="1">
      <c r="C124" s="40"/>
      <c r="D124" s="40"/>
      <c r="E124" s="40"/>
      <c r="F124" s="40"/>
    </row>
    <row r="125" spans="3:6" ht="12" customHeight="1">
      <c r="C125" s="40"/>
      <c r="D125" s="40"/>
      <c r="E125" s="40"/>
      <c r="F125" s="40"/>
    </row>
    <row r="126" spans="3:6" ht="12" customHeight="1">
      <c r="C126" s="40"/>
      <c r="D126" s="40"/>
      <c r="E126" s="40"/>
      <c r="F126" s="40"/>
    </row>
    <row r="127" spans="3:6" ht="12" customHeight="1">
      <c r="C127" s="40"/>
      <c r="D127" s="40"/>
      <c r="E127" s="40"/>
      <c r="F127" s="40"/>
    </row>
    <row r="128" spans="3:6" ht="12" customHeight="1">
      <c r="C128" s="40"/>
      <c r="D128" s="40"/>
      <c r="E128" s="40"/>
      <c r="F128" s="40"/>
    </row>
    <row r="129" spans="3:6" ht="12" customHeight="1">
      <c r="C129" s="40"/>
      <c r="D129" s="40"/>
      <c r="E129" s="40"/>
      <c r="F129" s="40"/>
    </row>
    <row r="130" spans="3:6" ht="12" customHeight="1">
      <c r="C130" s="40"/>
      <c r="D130" s="40"/>
      <c r="E130" s="40"/>
      <c r="F130" s="40"/>
    </row>
    <row r="131" spans="3:6" ht="12" customHeight="1">
      <c r="C131" s="40"/>
      <c r="D131" s="40"/>
      <c r="E131" s="40"/>
      <c r="F131" s="40"/>
    </row>
    <row r="132" spans="3:6" ht="12" customHeight="1">
      <c r="F132" s="40"/>
    </row>
    <row r="133" spans="3:6" ht="12" customHeight="1">
      <c r="C133" s="40"/>
      <c r="D133" s="40"/>
      <c r="E133" s="40"/>
      <c r="F133" s="40"/>
    </row>
    <row r="134" spans="3:6" ht="12" customHeight="1">
      <c r="C134" s="40"/>
      <c r="D134" s="40"/>
      <c r="E134" s="40"/>
      <c r="F134" s="40"/>
    </row>
    <row r="135" spans="3:6" ht="12" customHeight="1">
      <c r="C135" s="40"/>
      <c r="D135" s="40"/>
      <c r="E135" s="40"/>
    </row>
    <row r="136" spans="3:6" ht="12" customHeight="1">
      <c r="C136" s="40"/>
      <c r="D136" s="40"/>
      <c r="E136" s="40"/>
      <c r="F136" s="40"/>
    </row>
    <row r="137" spans="3:6" ht="12" customHeight="1">
      <c r="C137" s="40"/>
      <c r="D137" s="40"/>
      <c r="E137" s="40"/>
      <c r="F137" s="40"/>
    </row>
    <row r="138" spans="3:6" ht="12" customHeight="1">
      <c r="C138" s="40"/>
      <c r="D138" s="40"/>
      <c r="E138" s="40"/>
      <c r="F138" s="40"/>
    </row>
    <row r="139" spans="3:6" ht="12" customHeight="1">
      <c r="C139" s="40"/>
      <c r="D139" s="40"/>
      <c r="E139" s="40"/>
      <c r="F139" s="40"/>
    </row>
    <row r="140" spans="3:6" ht="12" customHeight="1">
      <c r="C140" s="40"/>
      <c r="D140" s="40"/>
      <c r="E140" s="40"/>
      <c r="F140" s="40"/>
    </row>
    <row r="141" spans="3:6" ht="12" customHeight="1">
      <c r="C141" s="40"/>
      <c r="D141" s="40"/>
      <c r="E141" s="40"/>
      <c r="F141" s="40"/>
    </row>
    <row r="142" spans="3:6" ht="12" customHeight="1">
      <c r="F142" s="40"/>
    </row>
    <row r="143" spans="3:6" ht="12" customHeight="1">
      <c r="F143" s="40"/>
    </row>
    <row r="144" spans="3:6" ht="12" customHeight="1">
      <c r="C144" s="40"/>
      <c r="D144" s="40"/>
      <c r="E144" s="40"/>
      <c r="F144" s="40"/>
    </row>
    <row r="145" spans="3:6" ht="12" customHeight="1">
      <c r="C145" s="40"/>
      <c r="D145" s="40"/>
      <c r="E145" s="40"/>
    </row>
    <row r="146" spans="3:6" ht="12" customHeight="1">
      <c r="C146" s="40"/>
      <c r="D146" s="40"/>
      <c r="E146" s="40"/>
    </row>
    <row r="147" spans="3:6" ht="12" customHeight="1">
      <c r="F147" s="40"/>
    </row>
    <row r="148" spans="3:6" ht="12" customHeight="1">
      <c r="C148" s="40"/>
      <c r="D148" s="40"/>
      <c r="E148" s="40"/>
      <c r="F148" s="40"/>
    </row>
    <row r="149" spans="3:6" ht="12" customHeight="1">
      <c r="F149" s="40"/>
    </row>
    <row r="151" spans="3:6" ht="12" customHeight="1">
      <c r="F151" s="40"/>
    </row>
  </sheetData>
  <mergeCells count="2">
    <mergeCell ref="M5:N6"/>
    <mergeCell ref="B47:B48"/>
  </mergeCells>
  <conditionalFormatting sqref="J7:K7 J10:K10 J16:K16 H43:I43 H59:H69 H5:H17">
    <cfRule type="cellIs" dxfId="275" priority="48" operator="notEqual">
      <formula>0</formula>
    </cfRule>
  </conditionalFormatting>
  <conditionalFormatting sqref="H18 J18:M18">
    <cfRule type="cellIs" dxfId="274" priority="47" operator="notEqual">
      <formula>0</formula>
    </cfRule>
  </conditionalFormatting>
  <conditionalFormatting sqref="J14:K14">
    <cfRule type="cellIs" dxfId="273" priority="46" operator="notEqual">
      <formula>0</formula>
    </cfRule>
  </conditionalFormatting>
  <conditionalFormatting sqref="M8:N8 N7">
    <cfRule type="cellIs" dxfId="272" priority="45" operator="notEqual">
      <formula>0</formula>
    </cfRule>
  </conditionalFormatting>
  <conditionalFormatting sqref="N14 N16">
    <cfRule type="cellIs" dxfId="271" priority="44" operator="notEqual">
      <formula>0</formula>
    </cfRule>
  </conditionalFormatting>
  <conditionalFormatting sqref="H51:H52">
    <cfRule type="cellIs" dxfId="270" priority="41" operator="notEqual">
      <formula>0</formula>
    </cfRule>
  </conditionalFormatting>
  <conditionalFormatting sqref="J54:K54">
    <cfRule type="cellIs" dxfId="269" priority="40" operator="notEqual">
      <formula>0</formula>
    </cfRule>
  </conditionalFormatting>
  <conditionalFormatting sqref="N15">
    <cfRule type="cellIs" dxfId="268" priority="39" operator="notEqual">
      <formula>0</formula>
    </cfRule>
  </conditionalFormatting>
  <conditionalFormatting sqref="L16">
    <cfRule type="cellIs" dxfId="267" priority="37" operator="notEqual">
      <formula>0</formula>
    </cfRule>
  </conditionalFormatting>
  <conditionalFormatting sqref="M16">
    <cfRule type="cellIs" dxfId="266" priority="36" operator="notEqual">
      <formula>0</formula>
    </cfRule>
  </conditionalFormatting>
  <conditionalFormatting sqref="L17">
    <cfRule type="cellIs" dxfId="265" priority="35" operator="notEqual">
      <formula>0</formula>
    </cfRule>
  </conditionalFormatting>
  <conditionalFormatting sqref="M17">
    <cfRule type="cellIs" dxfId="264" priority="34" operator="notEqual">
      <formula>0</formula>
    </cfRule>
  </conditionalFormatting>
  <conditionalFormatting sqref="L51">
    <cfRule type="cellIs" dxfId="263" priority="33" operator="notEqual">
      <formula>0</formula>
    </cfRule>
  </conditionalFormatting>
  <conditionalFormatting sqref="M51">
    <cfRule type="cellIs" dxfId="262" priority="32" operator="notEqual">
      <formula>0</formula>
    </cfRule>
  </conditionalFormatting>
  <conditionalFormatting sqref="L52">
    <cfRule type="cellIs" dxfId="261" priority="31" operator="notEqual">
      <formula>0</formula>
    </cfRule>
  </conditionalFormatting>
  <conditionalFormatting sqref="M52">
    <cfRule type="cellIs" dxfId="260" priority="30" operator="notEqual">
      <formula>0</formula>
    </cfRule>
  </conditionalFormatting>
  <conditionalFormatting sqref="L44">
    <cfRule type="cellIs" dxfId="259" priority="27" operator="notEqual">
      <formula>0</formula>
    </cfRule>
  </conditionalFormatting>
  <conditionalFormatting sqref="M44">
    <cfRule type="cellIs" dxfId="258" priority="26" operator="notEqual">
      <formula>0</formula>
    </cfRule>
  </conditionalFormatting>
  <conditionalFormatting sqref="L7">
    <cfRule type="cellIs" dxfId="257" priority="25" operator="notEqual">
      <formula>0</formula>
    </cfRule>
  </conditionalFormatting>
  <conditionalFormatting sqref="M7">
    <cfRule type="cellIs" dxfId="256" priority="24" operator="notEqual">
      <formula>0</formula>
    </cfRule>
  </conditionalFormatting>
  <conditionalFormatting sqref="M10:M12">
    <cfRule type="cellIs" dxfId="255" priority="23" operator="notEqual">
      <formula>0</formula>
    </cfRule>
  </conditionalFormatting>
  <conditionalFormatting sqref="L14">
    <cfRule type="cellIs" dxfId="254" priority="22" operator="notEqual">
      <formula>0</formula>
    </cfRule>
  </conditionalFormatting>
  <conditionalFormatting sqref="M14">
    <cfRule type="cellIs" dxfId="253" priority="21" operator="notEqual">
      <formula>0</formula>
    </cfRule>
  </conditionalFormatting>
  <conditionalFormatting sqref="L10:L12">
    <cfRule type="cellIs" dxfId="252" priority="20" operator="notEqual">
      <formula>0</formula>
    </cfRule>
  </conditionalFormatting>
  <conditionalFormatting sqref="H49:I49">
    <cfRule type="cellIs" dxfId="251" priority="19" operator="notEqual">
      <formula>0</formula>
    </cfRule>
  </conditionalFormatting>
  <conditionalFormatting sqref="L55">
    <cfRule type="cellIs" dxfId="250" priority="15" operator="notEqual">
      <formula>0</formula>
    </cfRule>
  </conditionalFormatting>
  <conditionalFormatting sqref="M55">
    <cfRule type="cellIs" dxfId="249" priority="14" operator="notEqual">
      <formula>0</formula>
    </cfRule>
  </conditionalFormatting>
  <conditionalFormatting sqref="H20:J22">
    <cfRule type="cellIs" dxfId="248" priority="13" operator="notEqual">
      <formula>0</formula>
    </cfRule>
  </conditionalFormatting>
  <conditionalFormatting sqref="H24:J25">
    <cfRule type="cellIs" dxfId="247" priority="10" operator="notEqual">
      <formula>0</formula>
    </cfRule>
  </conditionalFormatting>
  <conditionalFormatting sqref="H37:I38">
    <cfRule type="cellIs" dxfId="246" priority="9" operator="notEqual">
      <formula>0</formula>
    </cfRule>
  </conditionalFormatting>
  <conditionalFormatting sqref="J59:K59">
    <cfRule type="cellIs" dxfId="245" priority="6" operator="notEqual">
      <formula>0</formula>
    </cfRule>
  </conditionalFormatting>
  <conditionalFormatting sqref="J72:K72 J68:K68 J65:K65 J62:K62">
    <cfRule type="cellIs" dxfId="244" priority="5" operator="notEqual">
      <formula>0</formula>
    </cfRule>
  </conditionalFormatting>
  <conditionalFormatting sqref="J75:K75">
    <cfRule type="cellIs" dxfId="243" priority="4" operator="notEqual">
      <formula>0</formula>
    </cfRule>
  </conditionalFormatting>
  <conditionalFormatting sqref="J81:K81 J78:K78">
    <cfRule type="cellIs" dxfId="242" priority="3" operator="notEqual">
      <formula>0</formula>
    </cfRule>
  </conditionalFormatting>
  <conditionalFormatting sqref="J12">
    <cfRule type="cellIs" dxfId="241" priority="2" operator="notEqual">
      <formula>0</formula>
    </cfRule>
  </conditionalFormatting>
  <conditionalFormatting sqref="K12">
    <cfRule type="cellIs" dxfId="240" priority="1" operator="notEqual">
      <formula>0</formula>
    </cfRule>
  </conditionalFormatting>
  <pageMargins left="0.75" right="0.75" top="1" bottom="1" header="0.5" footer="0.5"/>
  <pageSetup paperSize="9" scale="80" orientation="portrait" horizontalDpi="300" verticalDpi="300" r:id="rId1"/>
  <headerFooter>
    <oddFooter>&amp;C&amp;1#&amp;"Calibri"&amp;10 Secret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220"/>
  <sheetViews>
    <sheetView showGridLines="0" topLeftCell="A79" workbookViewId="0"/>
  </sheetViews>
  <sheetFormatPr defaultColWidth="9" defaultRowHeight="12" customHeight="1"/>
  <cols>
    <col min="1" max="1" width="9.28515625" style="40" customWidth="1"/>
    <col min="2" max="2" width="49.7109375" style="40" bestFit="1" customWidth="1"/>
    <col min="3" max="3" width="14.7109375" style="196" bestFit="1" customWidth="1"/>
    <col min="4" max="4" width="14.7109375" style="76" bestFit="1" customWidth="1"/>
    <col min="5" max="5" width="14.7109375" style="76" customWidth="1"/>
    <col min="6" max="6" width="8" style="189" customWidth="1"/>
    <col min="7" max="7" width="3.7109375" style="40" customWidth="1"/>
    <col min="8" max="9" width="7.28515625" style="40" customWidth="1"/>
    <col min="10" max="11" width="8.28515625" style="40" customWidth="1"/>
    <col min="12" max="12" width="6.7109375" style="40" customWidth="1"/>
    <col min="13" max="13" width="8" style="40" customWidth="1"/>
    <col min="14" max="14" width="10" style="40" customWidth="1"/>
    <col min="15" max="15" width="10.7109375" style="40" customWidth="1"/>
    <col min="16" max="17" width="8" style="40" customWidth="1"/>
    <col min="18" max="18" width="24.7109375" style="40" customWidth="1"/>
    <col min="19" max="21" width="8" style="40" customWidth="1"/>
    <col min="22" max="22" width="1.28515625" style="40" customWidth="1"/>
    <col min="23" max="72" width="8" style="40" customWidth="1"/>
    <col min="73" max="16384" width="9" style="40"/>
  </cols>
  <sheetData>
    <row r="1" spans="1:17" ht="12.75" customHeight="1">
      <c r="A1" s="18"/>
      <c r="B1" s="18"/>
      <c r="C1" s="203"/>
      <c r="D1" s="204"/>
      <c r="E1" s="204"/>
      <c r="F1" s="19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</row>
    <row r="2" spans="1:17" ht="13.5" customHeight="1">
      <c r="B2" s="1780" t="s">
        <v>73</v>
      </c>
      <c r="C2" s="686" t="s">
        <v>159</v>
      </c>
      <c r="D2" s="686" t="s">
        <v>159</v>
      </c>
      <c r="E2" s="197"/>
      <c r="F2" s="19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</row>
    <row r="3" spans="1:17" ht="12" customHeight="1">
      <c r="B3" s="1780" t="s">
        <v>24</v>
      </c>
      <c r="C3" s="386" t="s">
        <v>157</v>
      </c>
      <c r="D3" s="386" t="s">
        <v>158</v>
      </c>
      <c r="E3" s="386"/>
      <c r="F3" s="19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</row>
    <row r="4" spans="1:17" ht="13.15" customHeight="1">
      <c r="B4" s="387" t="s">
        <v>164</v>
      </c>
      <c r="C4" s="704" t="s">
        <v>2</v>
      </c>
      <c r="D4" s="704" t="s">
        <v>2</v>
      </c>
      <c r="E4" s="388" t="s">
        <v>3</v>
      </c>
      <c r="F4" s="19"/>
      <c r="G4" s="43"/>
      <c r="H4" s="44" t="s">
        <v>22</v>
      </c>
      <c r="I4" s="43"/>
      <c r="J4" s="44" t="s">
        <v>15</v>
      </c>
      <c r="K4" s="43"/>
      <c r="L4" s="43"/>
      <c r="M4" s="44" t="s">
        <v>58</v>
      </c>
      <c r="N4" s="43"/>
      <c r="O4" s="44"/>
      <c r="P4" s="44" t="s">
        <v>42</v>
      </c>
      <c r="Q4" s="43"/>
    </row>
    <row r="5" spans="1:17" ht="12" customHeight="1">
      <c r="B5" s="389" t="s">
        <v>179</v>
      </c>
      <c r="C5" s="481">
        <v>3940.999999999995</v>
      </c>
      <c r="D5" s="482">
        <v>3815</v>
      </c>
      <c r="E5" s="326">
        <v>3.3027522935779818</v>
      </c>
      <c r="F5" s="19"/>
      <c r="G5" s="43"/>
      <c r="H5" s="29">
        <f>IFERROR(ROUND(IF(C5&gt;0,100*(ROUND(C5,0)-ROUND(D5,0))/ROUND(D5,0),-100*(ROUND(C5,0)-ROUND(D5,0))/ROUND(D5,0)),0)-ROUND(E5,0),0)</f>
        <v>0</v>
      </c>
      <c r="I5" s="43"/>
      <c r="J5" s="44" t="e">
        <f>CQtr&amp;" YTD"</f>
        <v>#REF!</v>
      </c>
      <c r="K5" s="44" t="e">
        <f>PPPPQtr&amp;" YTD"</f>
        <v>#REF!</v>
      </c>
      <c r="L5" s="43"/>
      <c r="M5" s="43"/>
      <c r="N5" s="43"/>
      <c r="O5" s="44"/>
      <c r="P5" s="44" t="e">
        <f>CQtr&amp;" YTD"</f>
        <v>#REF!</v>
      </c>
      <c r="Q5" s="44" t="e">
        <f>PPPPQtr&amp;" YTD"</f>
        <v>#REF!</v>
      </c>
    </row>
    <row r="6" spans="1:17" ht="12" customHeight="1">
      <c r="B6" s="400" t="s">
        <v>203</v>
      </c>
      <c r="C6" s="398">
        <v>4198.9999999999991</v>
      </c>
      <c r="D6" s="483">
        <v>4450</v>
      </c>
      <c r="E6" s="329">
        <v>-5.6404494382022472</v>
      </c>
      <c r="F6" s="19"/>
      <c r="G6" s="43"/>
      <c r="H6" s="29">
        <f t="shared" ref="H6:H8" si="0">IFERROR(ROUND(IF(C6&gt;0,100*(ROUND(C6,0)-ROUND(D6,0))/ROUND(D6,0),-100*(ROUND(C6,0)-ROUND(D6,0))/ROUND(D6,0)),0)-ROUND(E6,0),0)</f>
        <v>0</v>
      </c>
      <c r="I6" s="43"/>
      <c r="J6" s="44"/>
      <c r="K6" s="44"/>
      <c r="L6" s="43"/>
      <c r="M6" s="43"/>
      <c r="N6" s="43"/>
      <c r="O6" s="43"/>
      <c r="P6" s="43"/>
      <c r="Q6" s="43"/>
    </row>
    <row r="7" spans="1:17" ht="13.5" customHeight="1">
      <c r="B7" s="390" t="s">
        <v>180</v>
      </c>
      <c r="C7" s="391">
        <v>6535</v>
      </c>
      <c r="D7" s="538">
        <v>5761</v>
      </c>
      <c r="E7" s="331">
        <v>13.435167505641381</v>
      </c>
      <c r="F7" s="19"/>
      <c r="G7" s="43"/>
      <c r="H7" s="29">
        <f t="shared" si="0"/>
        <v>0</v>
      </c>
      <c r="I7" s="43"/>
      <c r="J7" s="43"/>
      <c r="K7" s="43"/>
      <c r="L7" s="43"/>
      <c r="M7" s="43"/>
      <c r="N7" s="43"/>
      <c r="O7" s="43"/>
      <c r="P7" s="43"/>
      <c r="Q7" s="43"/>
    </row>
    <row r="8" spans="1:17" ht="12" customHeight="1">
      <c r="B8" s="393" t="s">
        <v>101</v>
      </c>
      <c r="C8" s="394">
        <v>14674.999999999987</v>
      </c>
      <c r="D8" s="395">
        <v>14026</v>
      </c>
      <c r="E8" s="332">
        <v>4.6271210608869247</v>
      </c>
      <c r="F8" s="19"/>
      <c r="G8" s="43"/>
      <c r="H8" s="29">
        <f t="shared" si="0"/>
        <v>0</v>
      </c>
      <c r="I8" s="43"/>
      <c r="J8" s="29">
        <f>ROUND(C5,0)+ROUND(C6,0)+ROUND(C7,0)-ROUND(C8,0)</f>
        <v>0</v>
      </c>
      <c r="K8" s="29">
        <f>ROUND(D5,0)+ROUND(D6,0)+ROUND(D7,0)-ROUND(D8,0)</f>
        <v>0</v>
      </c>
      <c r="L8" s="43"/>
      <c r="M8" s="29">
        <f t="shared" ref="M8:N10" si="1">ROUND(C62,0)+ROUND(C102,0)-ROUND(C8,0)</f>
        <v>0</v>
      </c>
      <c r="N8" s="29">
        <f t="shared" si="1"/>
        <v>0</v>
      </c>
      <c r="O8" s="43"/>
      <c r="P8" s="29">
        <f>C8-'CYYTD performance measures excl'!E10</f>
        <v>0</v>
      </c>
      <c r="Q8" s="29">
        <f>D8-'PYYTD performance measures'!E10</f>
        <v>0</v>
      </c>
    </row>
    <row r="9" spans="1:17" ht="12" customHeight="1">
      <c r="B9" s="390" t="s">
        <v>171</v>
      </c>
      <c r="C9" s="391">
        <v>-1173</v>
      </c>
      <c r="D9" s="538">
        <v>-658</v>
      </c>
      <c r="E9" s="331">
        <v>-78.267477203647417</v>
      </c>
      <c r="F9" s="19"/>
      <c r="G9" s="43"/>
      <c r="H9" s="29">
        <f t="shared" ref="H9:H17" si="2">IFERROR(ROUND(IF(C9&gt;0,100*(ROUND(C9,0)-ROUND(D9,0))/ROUND(D9,0),-100*(ROUND(C9,0)-ROUND(D9,0))/ROUND(D9,0)),0)-ROUND(E9,0),0)</f>
        <v>0</v>
      </c>
      <c r="I9" s="43"/>
      <c r="J9" s="43"/>
      <c r="K9" s="43"/>
      <c r="L9" s="43"/>
      <c r="M9" s="29">
        <f t="shared" si="1"/>
        <v>0</v>
      </c>
      <c r="N9" s="29">
        <f t="shared" si="1"/>
        <v>0</v>
      </c>
      <c r="O9" s="43"/>
      <c r="P9" s="43"/>
      <c r="Q9" s="43"/>
    </row>
    <row r="10" spans="1:17" ht="12" customHeight="1">
      <c r="B10" s="393" t="s">
        <v>172</v>
      </c>
      <c r="C10" s="394">
        <v>13501.999999999995</v>
      </c>
      <c r="D10" s="395">
        <v>13368</v>
      </c>
      <c r="E10" s="332">
        <v>1.002393776181927</v>
      </c>
      <c r="F10" s="19"/>
      <c r="G10" s="43"/>
      <c r="H10" s="29">
        <f>IFERROR(ROUND(IF(C10&gt;0,100*(ROUND(C10,0)-ROUND(D10,0))/ROUND(D10,0),-100*(ROUND(C10,0)-ROUND(D10,0))/ROUND(D10,0)),0)-ROUND(E10,0),0)</f>
        <v>0</v>
      </c>
      <c r="I10" s="43"/>
      <c r="J10" s="29">
        <f>ROUND(C8,0)+ROUND(C9,0)-ROUND(C10,0)</f>
        <v>0</v>
      </c>
      <c r="K10" s="29">
        <f>ROUND(D8,0)+ROUND(D9,0)-ROUND(D10,0)</f>
        <v>0</v>
      </c>
      <c r="L10" s="43"/>
      <c r="M10" s="29">
        <f t="shared" si="1"/>
        <v>0</v>
      </c>
      <c r="N10" s="29">
        <f t="shared" si="1"/>
        <v>0</v>
      </c>
      <c r="O10" s="43"/>
      <c r="P10" s="43"/>
      <c r="Q10" s="43"/>
    </row>
    <row r="11" spans="1:17" ht="12" customHeight="1">
      <c r="B11" s="397" t="s">
        <v>96</v>
      </c>
      <c r="C11" s="398">
        <v>-9162.8284489116377</v>
      </c>
      <c r="D11" s="483">
        <v>-9324</v>
      </c>
      <c r="E11" s="329">
        <v>1.7267267267267268</v>
      </c>
      <c r="F11" s="19"/>
      <c r="G11" s="43"/>
      <c r="H11" s="29">
        <f>IFERROR(ROUND(IF(C11&gt;0,100*(ROUND(C11,0)-ROUND(D11,0))/ROUND(D11,0),-100*(ROUND(C11,0)-ROUND(D11,0))/ROUND(D11,0)),0)-ROUND(E11,0),0)</f>
        <v>0</v>
      </c>
      <c r="I11" s="43"/>
      <c r="J11" s="43"/>
      <c r="K11" s="43"/>
      <c r="L11" s="43"/>
      <c r="M11" s="29">
        <f>ROUND(C65,0)+ROUND(C105,0)-ROUND(C15,0)+ROUND(C14,0)+ROUND(C12,0)</f>
        <v>0</v>
      </c>
      <c r="N11" s="29">
        <f>ROUND(D65,0)+ROUND(D105,0)-ROUND(D15,0)+ROUND(D14,0)+D12</f>
        <v>0</v>
      </c>
      <c r="O11" s="43"/>
      <c r="P11" s="29">
        <f>ROUND(C11,0)+ROUND(C12,0)-ROUND('CYYTD performance measures excl'!E8,0)</f>
        <v>0</v>
      </c>
      <c r="Q11" s="29">
        <f>D11+D12-'PYYTD performance measures'!E8</f>
        <v>0</v>
      </c>
    </row>
    <row r="12" spans="1:17" ht="12" customHeight="1">
      <c r="B12" s="390" t="s">
        <v>156</v>
      </c>
      <c r="C12" s="391">
        <v>-174.39999999999995</v>
      </c>
      <c r="D12" s="538">
        <v>-210</v>
      </c>
      <c r="E12" s="331">
        <v>17.142857142857142</v>
      </c>
      <c r="F12" s="19"/>
      <c r="G12" s="43"/>
      <c r="H12" s="29">
        <f>IFERROR(ROUND(IF(C12&gt;0,100*(ROUND(C12,0)-ROUND(D12,0))/ROUND(D12,0),-100*(ROUND(C12,0)-ROUND(D12,0))/ROUND(D12,0)),0)-ROUND(E12,0),0)</f>
        <v>0</v>
      </c>
      <c r="I12" s="43"/>
      <c r="J12" s="43"/>
      <c r="K12" s="43"/>
      <c r="L12" s="43"/>
      <c r="M12" s="29">
        <f>ROUND(C12,0)-ROUND(C66,0)-ROUND(C106,0)</f>
        <v>0</v>
      </c>
      <c r="N12" s="29">
        <f>D12-D66-D106</f>
        <v>0</v>
      </c>
      <c r="O12" s="43"/>
      <c r="P12" s="43"/>
      <c r="Q12" s="43"/>
    </row>
    <row r="13" spans="1:17" ht="12" customHeight="1">
      <c r="B13" s="393" t="s">
        <v>0</v>
      </c>
      <c r="C13" s="394">
        <v>-9337.2284489116373</v>
      </c>
      <c r="D13" s="395">
        <v>-9534</v>
      </c>
      <c r="E13" s="332">
        <v>2.0662890706943569</v>
      </c>
      <c r="F13" s="19"/>
      <c r="G13" s="43"/>
      <c r="H13" s="29">
        <f>IFERROR(ROUND(IF(C13&gt;0,100*(ROUND(C13,0)-ROUND(D13,0))/ROUND(D13,0),-100*(ROUND(C13,0)-ROUND(D13,0))/ROUND(D13,0)),0)-ROUND(E13,0),0)</f>
        <v>0</v>
      </c>
      <c r="I13" s="43"/>
      <c r="J13" s="29">
        <f>ROUND(C11,0)+ROUND(C12,0)-ROUND(C13,0)</f>
        <v>0</v>
      </c>
      <c r="K13" s="29">
        <f>ROUND(D11,0)+ROUND(D12,0)-ROUND(D13,0)</f>
        <v>0</v>
      </c>
      <c r="L13" s="43"/>
      <c r="M13" s="29">
        <f>ROUND(C13,0)-ROUND(C67,0)-ROUND(C107,0)</f>
        <v>0</v>
      </c>
      <c r="N13" s="29">
        <f>D13-D67-D107</f>
        <v>0</v>
      </c>
      <c r="O13" s="43"/>
      <c r="P13" s="29">
        <f>ROUND(C13,0)-ROUND('CYYTD performance measures excl'!E8,0)</f>
        <v>0</v>
      </c>
      <c r="Q13" s="29">
        <f>D13-'PYYTD performance measures'!E8</f>
        <v>0</v>
      </c>
    </row>
    <row r="14" spans="1:17" ht="12" customHeight="1">
      <c r="B14" s="390" t="s">
        <v>4</v>
      </c>
      <c r="C14" s="391">
        <v>-115.77155108836268</v>
      </c>
      <c r="D14" s="538">
        <v>-127</v>
      </c>
      <c r="E14" s="331">
        <v>8.6614173228346463</v>
      </c>
      <c r="F14" s="19"/>
      <c r="G14" s="43"/>
      <c r="H14" s="29">
        <f>IFERROR(ROUND(IF(C14&gt;0,100*(ROUND(C14,0)-ROUND(D14,0))/ROUND(D14,0),-100*(ROUND(C14,0)-ROUND(D14,0))/ROUND(D14,0)),0)-ROUND(E14,0),0)</f>
        <v>0</v>
      </c>
      <c r="I14" s="43"/>
      <c r="J14" s="43"/>
      <c r="K14" s="43"/>
      <c r="L14" s="43"/>
      <c r="M14" s="29">
        <f t="shared" ref="M14:N18" si="3">ROUND(C68,0)+ROUND(C108,0)-ROUND(C14,0)</f>
        <v>0</v>
      </c>
      <c r="N14" s="29">
        <f t="shared" si="3"/>
        <v>0</v>
      </c>
      <c r="O14" s="43"/>
      <c r="P14" s="43"/>
      <c r="Q14" s="43"/>
    </row>
    <row r="15" spans="1:17" ht="12" customHeight="1">
      <c r="B15" s="393" t="s">
        <v>5</v>
      </c>
      <c r="C15" s="394">
        <v>-9453</v>
      </c>
      <c r="D15" s="395">
        <v>-9661</v>
      </c>
      <c r="E15" s="332">
        <v>2.1529862333091812</v>
      </c>
      <c r="F15" s="19"/>
      <c r="G15" s="43"/>
      <c r="H15" s="29">
        <f t="shared" si="2"/>
        <v>0</v>
      </c>
      <c r="I15" s="43"/>
      <c r="J15" s="29">
        <f>+ROUND(C11,0)+ROUND(C14,0)+ROUND(C12,0)-ROUND(C15,0)</f>
        <v>0</v>
      </c>
      <c r="K15" s="29">
        <f>+ROUND(D11,0)+ROUND(D14,0)+ROUND(D12,0)-ROUND(D15,0)</f>
        <v>0</v>
      </c>
      <c r="L15" s="43"/>
      <c r="M15" s="29">
        <f t="shared" si="3"/>
        <v>0</v>
      </c>
      <c r="N15" s="29">
        <f t="shared" si="3"/>
        <v>0</v>
      </c>
      <c r="O15" s="43"/>
      <c r="P15" s="29">
        <f>C15-'CYYTD performance measures excl'!E6</f>
        <v>0</v>
      </c>
      <c r="Q15" s="29">
        <f>D15-'PYYTD performance measures'!E6</f>
        <v>0</v>
      </c>
    </row>
    <row r="16" spans="1:17" ht="12" customHeight="1">
      <c r="B16" s="590" t="s">
        <v>173</v>
      </c>
      <c r="C16" s="391">
        <v>68.999999999997414</v>
      </c>
      <c r="D16" s="538">
        <v>68</v>
      </c>
      <c r="E16" s="331">
        <v>1.4705882352941178</v>
      </c>
      <c r="F16" s="19"/>
      <c r="G16" s="43"/>
      <c r="H16" s="29">
        <f t="shared" si="2"/>
        <v>0</v>
      </c>
      <c r="I16" s="43"/>
      <c r="J16" s="43"/>
      <c r="K16" s="43"/>
      <c r="L16" s="43"/>
      <c r="M16" s="29">
        <f t="shared" si="3"/>
        <v>0</v>
      </c>
      <c r="N16" s="29">
        <f t="shared" si="3"/>
        <v>0</v>
      </c>
      <c r="O16" s="43"/>
      <c r="P16" s="43"/>
      <c r="Q16" s="43"/>
    </row>
    <row r="17" spans="2:25" ht="12" customHeight="1">
      <c r="B17" s="393" t="s">
        <v>102</v>
      </c>
      <c r="C17" s="394">
        <v>4117.9999999999909</v>
      </c>
      <c r="D17" s="395">
        <v>3775</v>
      </c>
      <c r="E17" s="332">
        <v>9.0860927152317874</v>
      </c>
      <c r="F17" s="19"/>
      <c r="G17" s="43"/>
      <c r="H17" s="29">
        <f t="shared" si="2"/>
        <v>0</v>
      </c>
      <c r="I17" s="43"/>
      <c r="J17" s="29">
        <f>ROUND(C10,0)+ROUND(C11,0)+ROUND(C14,0)+ROUND(C16,0)+ROUND(C12,0)-ROUND(C17,0)</f>
        <v>0</v>
      </c>
      <c r="K17" s="29">
        <f>ROUND(D10,0)+ROUND(D11,0)+ROUND(D14,0)+ROUND(D16,0)+ROUND(D12,0)-ROUND(D17,0)</f>
        <v>0</v>
      </c>
      <c r="L17" s="43"/>
      <c r="M17" s="29">
        <f t="shared" si="3"/>
        <v>0</v>
      </c>
      <c r="N17" s="29">
        <f t="shared" si="3"/>
        <v>0</v>
      </c>
      <c r="O17" s="43"/>
      <c r="P17" s="29">
        <f>C17-'CYYTD performance measures excl'!E15</f>
        <v>0</v>
      </c>
      <c r="Q17" s="29">
        <f>D17-'PYYTD performance measures'!E15</f>
        <v>0</v>
      </c>
    </row>
    <row r="18" spans="2:25" ht="12" customHeight="1">
      <c r="B18" s="400" t="s">
        <v>181</v>
      </c>
      <c r="C18" s="398">
        <v>2815.9999999999895</v>
      </c>
      <c r="D18" s="483">
        <v>2599</v>
      </c>
      <c r="E18" s="329">
        <v>8.3493651404386302</v>
      </c>
      <c r="F18" s="19"/>
      <c r="G18" s="43"/>
      <c r="H18" s="29">
        <f>IFERROR(ROUND(IF(C18&gt;0,100*(ROUND(C18,0)-ROUND(D18,0))/ROUND(D18,0),-100*(ROUND(C18,0)-ROUND(D18,0))/ROUND(D18,0)),0)-ROUND(E18,0),0)</f>
        <v>0</v>
      </c>
      <c r="I18" s="43"/>
      <c r="J18" s="43"/>
      <c r="K18" s="43"/>
      <c r="L18" s="43"/>
      <c r="M18" s="29">
        <f t="shared" si="3"/>
        <v>0</v>
      </c>
      <c r="N18" s="29">
        <f t="shared" si="3"/>
        <v>0</v>
      </c>
      <c r="O18" s="43"/>
      <c r="P18" s="29">
        <f>C18-'CYYTD performance measures excl'!E20</f>
        <v>0</v>
      </c>
      <c r="Q18" s="29">
        <f>D18-'PYYTD performance measures'!E20</f>
        <v>0</v>
      </c>
    </row>
    <row r="19" spans="2:25" ht="11.65" customHeight="1">
      <c r="B19" s="400"/>
      <c r="C19" s="483"/>
      <c r="D19" s="483"/>
      <c r="E19" s="333"/>
      <c r="F19" s="19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spans="2:25" ht="11.65" customHeight="1">
      <c r="B20" s="402" t="s">
        <v>182</v>
      </c>
      <c r="C20" s="351" t="s">
        <v>151</v>
      </c>
      <c r="D20" s="351" t="s">
        <v>151</v>
      </c>
      <c r="E20" s="351"/>
      <c r="F20" s="19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</row>
    <row r="21" spans="2:25" s="77" customFormat="1" ht="12" customHeight="1">
      <c r="B21" s="484" t="s">
        <v>115</v>
      </c>
      <c r="C21" s="403">
        <v>132813.91300599993</v>
      </c>
      <c r="D21" s="404">
        <v>127214.91770040014</v>
      </c>
      <c r="E21" s="404"/>
      <c r="F21" s="19"/>
      <c r="G21" s="43"/>
      <c r="H21" s="43"/>
      <c r="I21" s="43"/>
      <c r="J21" s="43"/>
      <c r="K21" s="43"/>
      <c r="L21" s="43"/>
      <c r="M21" s="154">
        <f>ROUND(C75,-2)+ROUND(C115,-2)-ROUND(C21,-2)</f>
        <v>0</v>
      </c>
      <c r="N21" s="154">
        <f>ROUND(D75,-2)+ROUND(D115,-2)-(ROUND(D21,-2))</f>
        <v>0</v>
      </c>
      <c r="O21" s="154">
        <f>ROUND(E75,-2)+ROUND(E115,-2)-ROUND(E21,-2)</f>
        <v>0</v>
      </c>
      <c r="P21" s="43"/>
      <c r="Q21" s="43"/>
      <c r="R21" s="45" t="s">
        <v>23</v>
      </c>
      <c r="S21" s="255" t="e">
        <f>CQtr</f>
        <v>#REF!</v>
      </c>
      <c r="T21" s="255" t="s">
        <v>43</v>
      </c>
      <c r="U21" s="255" t="s">
        <v>37</v>
      </c>
      <c r="V21" s="40"/>
      <c r="W21" s="255" t="e">
        <f>CQtr</f>
        <v>#REF!</v>
      </c>
      <c r="X21" s="255" t="s">
        <v>43</v>
      </c>
      <c r="Y21" s="255" t="s">
        <v>37</v>
      </c>
    </row>
    <row r="22" spans="2:25" ht="13.9" customHeight="1">
      <c r="B22" s="480" t="s">
        <v>123</v>
      </c>
      <c r="C22" s="540">
        <v>113300</v>
      </c>
      <c r="D22" s="539">
        <v>104033</v>
      </c>
      <c r="E22" s="539"/>
      <c r="F22" s="19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248" t="s">
        <v>115</v>
      </c>
      <c r="S22" s="154">
        <f>ROUND(C21,-2)-ROUND(W22,-2)</f>
        <v>9300</v>
      </c>
      <c r="T22" s="154">
        <f t="shared" ref="T22:T33" si="4">ROUND(D21,-2)-ROUND(X22,-2)</f>
        <v>-39800</v>
      </c>
      <c r="U22" s="154"/>
      <c r="W22" s="256">
        <f>'Barclays International Qrtly'!C20</f>
        <v>123542.75730127002</v>
      </c>
      <c r="X22" s="256">
        <f>'Barclays International Qrtly'!H20</f>
        <v>167000</v>
      </c>
      <c r="Y22" s="256">
        <f>'Barclays International Qrtly'!J20</f>
        <v>132800</v>
      </c>
    </row>
    <row r="23" spans="2:25" ht="12" customHeight="1">
      <c r="B23" s="480" t="s">
        <v>124</v>
      </c>
      <c r="C23" s="540">
        <v>228863.99999999959</v>
      </c>
      <c r="D23" s="539">
        <v>222099.00000000015</v>
      </c>
      <c r="E23" s="539"/>
      <c r="F23" s="19"/>
      <c r="G23" s="43"/>
      <c r="H23" s="43"/>
      <c r="I23" s="43"/>
      <c r="J23" s="43"/>
      <c r="K23" s="43"/>
      <c r="L23" s="43"/>
      <c r="M23" s="31" t="s">
        <v>98</v>
      </c>
      <c r="N23" s="43"/>
      <c r="O23" s="43"/>
      <c r="P23" s="43"/>
      <c r="Q23" s="43"/>
      <c r="R23" s="43" t="s">
        <v>117</v>
      </c>
      <c r="S23" s="154">
        <f t="shared" ref="S23:S33" si="5">ROUND(C22,-2)-ROUND(W23,-2)</f>
        <v>-17800</v>
      </c>
      <c r="T23" s="154">
        <f t="shared" si="4"/>
        <v>2400</v>
      </c>
      <c r="U23" s="154"/>
      <c r="W23" s="256">
        <f>'Barclays International Qrtly'!C21</f>
        <v>131052</v>
      </c>
      <c r="X23" s="256">
        <f>'Barclays International Qrtly'!H21</f>
        <v>101600</v>
      </c>
      <c r="Y23" s="256">
        <f>'Barclays International Qrtly'!J21</f>
        <v>113300</v>
      </c>
    </row>
    <row r="24" spans="2:25" ht="12" customHeight="1">
      <c r="B24" s="480" t="s">
        <v>119</v>
      </c>
      <c r="C24" s="540">
        <v>128383.28827738011</v>
      </c>
      <c r="D24" s="539">
        <v>144719.45480896006</v>
      </c>
      <c r="E24" s="539"/>
      <c r="F24" s="19"/>
      <c r="G24" s="43"/>
      <c r="H24" s="43"/>
      <c r="I24" s="43"/>
      <c r="J24" s="43"/>
      <c r="K24" s="43"/>
      <c r="L24" s="43"/>
      <c r="M24" s="154">
        <f>ROUND(C27,-2)-ROUND(C81,-2)-ROUND(C116,-2)</f>
        <v>0</v>
      </c>
      <c r="N24" s="154">
        <f>ROUND(D27,-2)-ROUND(D81,-2)-ROUND(D116,-2)</f>
        <v>0</v>
      </c>
      <c r="O24" s="154">
        <f>ROUND(E27,-2)-ROUND(E81,-2)-ROUND(E116,-2)</f>
        <v>0</v>
      </c>
      <c r="P24" s="43"/>
      <c r="Q24" s="43"/>
      <c r="R24" s="43" t="s">
        <v>118</v>
      </c>
      <c r="S24" s="154">
        <f t="shared" si="5"/>
        <v>-40500</v>
      </c>
      <c r="T24" s="154">
        <f t="shared" si="4"/>
        <v>-119400</v>
      </c>
      <c r="U24" s="154"/>
      <c r="W24" s="256">
        <f>'Barclays International Qrtly'!C22</f>
        <v>269444.99999999994</v>
      </c>
      <c r="X24" s="256">
        <f>'Barclays International Qrtly'!H22</f>
        <v>341500</v>
      </c>
      <c r="Y24" s="256">
        <f>'Barclays International Qrtly'!J22</f>
        <v>228900</v>
      </c>
    </row>
    <row r="25" spans="2:25" ht="12" customHeight="1">
      <c r="B25" s="480" t="s">
        <v>116</v>
      </c>
      <c r="C25" s="540">
        <v>79379.067021339986</v>
      </c>
      <c r="D25" s="539">
        <v>74300</v>
      </c>
      <c r="E25" s="539"/>
      <c r="F25" s="19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 t="s">
        <v>119</v>
      </c>
      <c r="S25" s="154">
        <f t="shared" si="5"/>
        <v>-69100</v>
      </c>
      <c r="T25" s="154">
        <f t="shared" si="4"/>
        <v>-43700</v>
      </c>
      <c r="U25" s="154"/>
      <c r="W25" s="256">
        <f>'Barclays International Qrtly'!C23</f>
        <v>197529.99870780998</v>
      </c>
      <c r="X25" s="256">
        <f>'Barclays International Qrtly'!H23</f>
        <v>188400</v>
      </c>
      <c r="Y25" s="256">
        <f>'Barclays International Qrtly'!J23</f>
        <v>128400</v>
      </c>
    </row>
    <row r="26" spans="2:25" ht="12.75">
      <c r="B26" s="356" t="s">
        <v>120</v>
      </c>
      <c r="C26" s="713">
        <v>178600</v>
      </c>
      <c r="D26" s="334">
        <v>189800</v>
      </c>
      <c r="E26" s="334"/>
      <c r="F26" s="19"/>
      <c r="G26" s="43"/>
      <c r="H26" s="43" t="s">
        <v>15</v>
      </c>
      <c r="I26" s="43"/>
      <c r="J26" s="43"/>
      <c r="K26" s="43"/>
      <c r="L26" s="31"/>
      <c r="M26" s="44" t="s">
        <v>99</v>
      </c>
      <c r="N26" s="43"/>
      <c r="O26" s="43"/>
      <c r="P26" s="43"/>
      <c r="Q26" s="43"/>
      <c r="R26" s="43" t="s">
        <v>116</v>
      </c>
      <c r="S26" s="154">
        <f t="shared" si="5"/>
        <v>-30300</v>
      </c>
      <c r="T26" s="154">
        <f t="shared" si="4"/>
        <v>-78900</v>
      </c>
      <c r="U26" s="154"/>
      <c r="W26" s="256">
        <f>'Barclays International Qrtly'!C24</f>
        <v>109661.01157689998</v>
      </c>
      <c r="X26" s="256">
        <f>'Barclays International Qrtly'!H24</f>
        <v>153200</v>
      </c>
      <c r="Y26" s="256">
        <f>'Barclays International Qrtly'!J24</f>
        <v>79400</v>
      </c>
    </row>
    <row r="27" spans="2:25" ht="12.75">
      <c r="B27" s="393" t="s">
        <v>10</v>
      </c>
      <c r="C27" s="335">
        <v>861400</v>
      </c>
      <c r="D27" s="336">
        <v>862100</v>
      </c>
      <c r="E27" s="337"/>
      <c r="F27" s="19"/>
      <c r="G27" s="43"/>
      <c r="H27" s="154">
        <f>ROUND(C27,-2)-ROUND(SUM(C21),-2) -ROUND(C22,-2)-ROUND(C23,-2)-ROUND(C24,-2)-ROUND(C25,-2)-ROUND(C26,-2)</f>
        <v>0</v>
      </c>
      <c r="I27" s="154">
        <f>ROUND(D27,-2)-ROUND(SUM(D21),-2) -ROUND(D22,-2)-ROUND(D23,-2)-ROUND(D24,-2)-ROUND(D25,-2)-ROUND(D26,-2)</f>
        <v>0</v>
      </c>
      <c r="J27" s="154">
        <f>ROUND(E27,-2)-ROUND(SUM(E21),-2) -ROUND(E22,-2)-ROUND(E23,-2)-ROUND(E24,-2)-ROUND(E25,-2)-ROUND(E26,-2)</f>
        <v>0</v>
      </c>
      <c r="K27" s="43"/>
      <c r="L27" s="43"/>
      <c r="M27" s="29">
        <f>ROUND(C27,-2)-ROUND(C26,-2)-ROUND(C25,-2)-ROUND(C24,-2)-ROUND(C23,-2)-ROUND(C22,-2)-ROUND(C21,-2)</f>
        <v>0</v>
      </c>
      <c r="N27" s="29">
        <f>ROUND(D27,-2)-ROUND(D26,-2)-ROUND(D25,-2)-ROUND(D24,-2)-ROUND(D23,-2)-ROUND(D22,-2)-ROUND(D21,-2)</f>
        <v>0</v>
      </c>
      <c r="O27" s="29">
        <f t="shared" ref="O27" si="6">ROUND(E27,-2)-ROUND(E26,-2)-ROUND(E25,-2)-ROUND(E24,-2)-ROUND(E23,-2)-ROUND(E22,-2)-ROUND(E21,-2)</f>
        <v>0</v>
      </c>
      <c r="P27" s="43"/>
      <c r="Q27" s="43"/>
      <c r="R27" s="43" t="s">
        <v>120</v>
      </c>
      <c r="S27" s="154">
        <f t="shared" si="5"/>
        <v>-43100</v>
      </c>
      <c r="T27" s="154">
        <f t="shared" si="4"/>
        <v>-11700</v>
      </c>
      <c r="U27" s="154"/>
      <c r="W27" s="256">
        <f>'Barclays International Qrtly'!C25</f>
        <v>221700</v>
      </c>
      <c r="X27" s="256">
        <f>'Barclays International Qrtly'!H25</f>
        <v>201500</v>
      </c>
      <c r="Y27" s="256">
        <f>'Barclays International Qrtly'!J25</f>
        <v>178600</v>
      </c>
    </row>
    <row r="28" spans="2:25" ht="12" customHeight="1">
      <c r="B28" s="400" t="s">
        <v>122</v>
      </c>
      <c r="C28" s="338">
        <v>210000</v>
      </c>
      <c r="D28" s="339">
        <v>197219.43275432999</v>
      </c>
      <c r="E28" s="340"/>
      <c r="F28" s="19"/>
      <c r="G28" s="43"/>
      <c r="H28" s="43"/>
      <c r="I28" s="43"/>
      <c r="J28" s="43"/>
      <c r="K28" s="43"/>
      <c r="L28" s="43"/>
      <c r="M28" s="154">
        <f t="shared" ref="M28:O29" si="7">ROUND(C81,-2)+ROUND(C116,-2)-ROUND(C27,-2)</f>
        <v>0</v>
      </c>
      <c r="N28" s="154">
        <f t="shared" si="7"/>
        <v>0</v>
      </c>
      <c r="O28" s="154">
        <f t="shared" si="7"/>
        <v>0</v>
      </c>
      <c r="P28" s="43"/>
      <c r="Q28" s="43"/>
      <c r="R28" s="43" t="s">
        <v>111</v>
      </c>
      <c r="S28" s="154">
        <f t="shared" si="5"/>
        <v>-191500</v>
      </c>
      <c r="T28" s="154">
        <f t="shared" si="4"/>
        <v>-291100</v>
      </c>
      <c r="U28" s="154"/>
      <c r="W28" s="256">
        <f>'Barclays International Qrtly'!C26</f>
        <v>1052855.9999999988</v>
      </c>
      <c r="X28" s="256">
        <f>'Barclays International Qrtly'!H26</f>
        <v>1153200</v>
      </c>
      <c r="Y28" s="256">
        <f>'Barclays International Qrtly'!J26</f>
        <v>861400</v>
      </c>
    </row>
    <row r="29" spans="2:25" ht="12" customHeight="1">
      <c r="B29" s="480" t="s">
        <v>121</v>
      </c>
      <c r="C29" s="540">
        <v>228896.99999999994</v>
      </c>
      <c r="D29" s="539">
        <v>219576.99999999985</v>
      </c>
      <c r="E29" s="539"/>
      <c r="F29" s="19"/>
      <c r="G29" s="43"/>
      <c r="H29" s="43"/>
      <c r="I29" s="43"/>
      <c r="J29" s="45" t="s">
        <v>131</v>
      </c>
      <c r="K29" s="45"/>
      <c r="L29" s="43"/>
      <c r="M29" s="154">
        <f t="shared" si="7"/>
        <v>0</v>
      </c>
      <c r="N29" s="154">
        <f t="shared" si="7"/>
        <v>0</v>
      </c>
      <c r="O29" s="154">
        <f t="shared" si="7"/>
        <v>0</v>
      </c>
      <c r="P29" s="43"/>
      <c r="Q29" s="43"/>
      <c r="R29" s="43" t="s">
        <v>122</v>
      </c>
      <c r="S29" s="154">
        <f t="shared" si="5"/>
        <v>-41200</v>
      </c>
      <c r="T29" s="154">
        <f t="shared" si="4"/>
        <v>-66100</v>
      </c>
      <c r="U29" s="154"/>
      <c r="W29" s="256">
        <f>'Barclays International Qrtly'!C27</f>
        <v>251224.51977957031</v>
      </c>
      <c r="X29" s="256">
        <f>'Barclays International Qrtly'!H27</f>
        <v>263300</v>
      </c>
      <c r="Y29" s="256">
        <f>'Barclays International Qrtly'!J27</f>
        <v>210000</v>
      </c>
    </row>
    <row r="30" spans="2:25" ht="12" customHeight="1">
      <c r="B30" s="400" t="s">
        <v>109</v>
      </c>
      <c r="C30" s="341">
        <v>0.63</v>
      </c>
      <c r="D30" s="318">
        <v>0.65</v>
      </c>
      <c r="E30" s="318"/>
      <c r="F30" s="19"/>
      <c r="G30" s="43"/>
      <c r="H30" s="43"/>
      <c r="I30" s="43"/>
      <c r="J30" s="29">
        <f>C30-ROUND((C21/C28),2)</f>
        <v>0</v>
      </c>
      <c r="K30" s="29">
        <f>D30-ROUND((D21/D28),2)</f>
        <v>0</v>
      </c>
      <c r="L30" s="43"/>
      <c r="M30" s="43"/>
      <c r="N30" s="43"/>
      <c r="O30" s="43"/>
      <c r="P30" s="43"/>
      <c r="Q30" s="43"/>
      <c r="R30" s="43" t="s">
        <v>121</v>
      </c>
      <c r="S30" s="154">
        <f t="shared" si="5"/>
        <v>-31300</v>
      </c>
      <c r="T30" s="154">
        <f t="shared" si="4"/>
        <v>-119200</v>
      </c>
      <c r="U30" s="154"/>
      <c r="W30" s="256">
        <f>'Barclays International Qrtly'!C28</f>
        <v>260230.99999999977</v>
      </c>
      <c r="X30" s="256">
        <f>'Barclays International Qrtly'!H28</f>
        <v>338800</v>
      </c>
      <c r="Y30" s="256">
        <f>'Barclays International Qrtly'!J28</f>
        <v>228900</v>
      </c>
    </row>
    <row r="31" spans="2:25" ht="12" customHeight="1">
      <c r="B31" s="405" t="s">
        <v>113</v>
      </c>
      <c r="C31" s="540">
        <v>209243.29979673817</v>
      </c>
      <c r="D31" s="539">
        <v>210741.00000000006</v>
      </c>
      <c r="E31" s="539"/>
      <c r="F31" s="19"/>
      <c r="G31" s="43"/>
      <c r="H31" s="43"/>
      <c r="I31" s="43"/>
      <c r="J31" s="43"/>
      <c r="K31" s="43"/>
      <c r="L31" s="43"/>
      <c r="M31" s="29">
        <f>ROUND(C84,-2)+ROUND(C118,-2)-ROUND(C31,-2)</f>
        <v>0</v>
      </c>
      <c r="N31" s="29">
        <f>ROUND(D84,-2)+ROUND(D118,-2)-ROUND(D31,-2)</f>
        <v>0</v>
      </c>
      <c r="O31" s="29">
        <f>ROUND(E84,-2)+ROUND(E118,-2)-ROUND(E31,-2)</f>
        <v>0</v>
      </c>
      <c r="P31" s="43"/>
      <c r="Q31" s="43"/>
      <c r="R31" s="43" t="s">
        <v>109</v>
      </c>
      <c r="S31" s="154">
        <f t="shared" si="5"/>
        <v>0</v>
      </c>
      <c r="T31" s="154">
        <f t="shared" si="4"/>
        <v>0</v>
      </c>
      <c r="U31" s="154"/>
      <c r="W31" s="39">
        <f>'Barclays International Qrtly'!C29</f>
        <v>0.49</v>
      </c>
      <c r="X31" s="39">
        <f>'Barclays International Qrtly'!H29</f>
        <v>0.63</v>
      </c>
      <c r="Y31" s="39">
        <f>'Barclays International Qrtly'!J29</f>
        <v>0.63</v>
      </c>
    </row>
    <row r="32" spans="2:25" ht="12" customHeight="1">
      <c r="B32" s="405" t="s">
        <v>114</v>
      </c>
      <c r="C32" s="591">
        <v>29622.522133001308</v>
      </c>
      <c r="D32" s="592">
        <v>29900</v>
      </c>
      <c r="E32" s="592"/>
      <c r="F32" s="19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 t="s">
        <v>113</v>
      </c>
      <c r="S32" s="154">
        <f t="shared" si="5"/>
        <v>-20800</v>
      </c>
      <c r="T32" s="154">
        <f t="shared" si="4"/>
        <v>-27200</v>
      </c>
      <c r="U32" s="154"/>
      <c r="W32" s="256">
        <f>'Barclays International Qrtly'!C30</f>
        <v>230004</v>
      </c>
      <c r="X32" s="256">
        <f>'Barclays International Qrtly'!H30</f>
        <v>237900</v>
      </c>
      <c r="Y32" s="256">
        <f>'Barclays International Qrtly'!J30</f>
        <v>209200</v>
      </c>
    </row>
    <row r="33" spans="1:25" ht="12" customHeight="1">
      <c r="B33" s="485"/>
      <c r="C33" s="342"/>
      <c r="D33" s="343"/>
      <c r="E33" s="343"/>
      <c r="F33" s="19"/>
      <c r="G33" s="43"/>
      <c r="H33" s="200"/>
      <c r="I33" s="32"/>
      <c r="J33" s="43"/>
      <c r="K33" s="43"/>
      <c r="L33" s="43"/>
      <c r="M33" s="43"/>
      <c r="N33" s="43"/>
      <c r="O33" s="43"/>
      <c r="P33" s="43"/>
      <c r="Q33" s="43"/>
      <c r="R33" s="43" t="s">
        <v>114</v>
      </c>
      <c r="S33" s="154">
        <f t="shared" si="5"/>
        <v>-3100</v>
      </c>
      <c r="T33" s="154">
        <f t="shared" si="4"/>
        <v>-3200</v>
      </c>
      <c r="U33" s="154"/>
      <c r="W33" s="256">
        <f>'Barclays International Qrtly'!C31</f>
        <v>32735.408520097881</v>
      </c>
      <c r="X33" s="256">
        <f>'Barclays International Qrtly'!H31</f>
        <v>33100</v>
      </c>
      <c r="Y33" s="256">
        <f>'Barclays International Qrtly'!J31</f>
        <v>29600</v>
      </c>
    </row>
    <row r="34" spans="1:25" ht="14.25">
      <c r="B34" s="402" t="s">
        <v>175</v>
      </c>
      <c r="C34" s="330"/>
      <c r="D34" s="330"/>
      <c r="E34" s="345"/>
      <c r="F34" s="19"/>
      <c r="G34" s="43"/>
      <c r="H34" s="200" t="s">
        <v>14</v>
      </c>
      <c r="I34" s="32"/>
      <c r="J34" s="43"/>
      <c r="K34" s="43"/>
      <c r="L34" s="43"/>
      <c r="M34" s="43"/>
      <c r="N34" s="43"/>
      <c r="O34" s="43"/>
      <c r="P34" s="43"/>
      <c r="Q34" s="43"/>
    </row>
    <row r="35" spans="1:25" ht="12.75">
      <c r="B35" s="389" t="s">
        <v>35</v>
      </c>
      <c r="C35" s="319">
        <v>0.09</v>
      </c>
      <c r="D35" s="320">
        <v>8.4000000000000005E-2</v>
      </c>
      <c r="E35" s="346"/>
      <c r="F35" s="19"/>
      <c r="G35" s="43"/>
      <c r="H35" s="182">
        <f>ROUND(-ROUND(C15,0)/ROUND(C8,0),2)-ROUND(C37,2)</f>
        <v>0</v>
      </c>
      <c r="I35" s="182">
        <f>ROUND(-ROUND(D15,0)/ROUND(D8,0),2)-ROUND(D37,2)</f>
        <v>0</v>
      </c>
      <c r="J35" s="43"/>
      <c r="K35" s="43"/>
      <c r="L35" s="43"/>
      <c r="M35" s="43"/>
      <c r="N35" s="43"/>
      <c r="O35" s="43"/>
      <c r="P35" s="43"/>
      <c r="Q35" s="43"/>
    </row>
    <row r="36" spans="1:25" ht="12.75">
      <c r="A36" s="76"/>
      <c r="B36" s="400" t="s">
        <v>190</v>
      </c>
      <c r="C36" s="540">
        <v>31168.529426976376</v>
      </c>
      <c r="D36" s="407">
        <v>31000</v>
      </c>
      <c r="E36" s="407"/>
      <c r="F36" s="19"/>
      <c r="G36" s="43"/>
      <c r="H36" s="265">
        <f>ROUND((-ROUND(C15,0)/ROUND(C8,0)),2)</f>
        <v>0.64</v>
      </c>
      <c r="I36" s="265">
        <f>ROUND((-ROUND(D15,0)/ROUND(D8,0)),2)</f>
        <v>0.69</v>
      </c>
      <c r="J36" s="43"/>
      <c r="K36" s="43"/>
      <c r="L36" s="43"/>
      <c r="M36" s="43"/>
      <c r="N36" s="43"/>
      <c r="O36" s="43"/>
      <c r="P36" s="43"/>
      <c r="Q36" s="43"/>
    </row>
    <row r="37" spans="1:25" ht="12" customHeight="1">
      <c r="B37" s="480" t="s">
        <v>155</v>
      </c>
      <c r="C37" s="316">
        <v>0.64</v>
      </c>
      <c r="D37" s="317">
        <v>0.69</v>
      </c>
      <c r="E37" s="317"/>
      <c r="F37" s="19"/>
      <c r="G37" s="43"/>
      <c r="H37" s="43"/>
      <c r="I37" s="43"/>
      <c r="J37" s="43"/>
      <c r="K37" s="43"/>
      <c r="L37" s="43"/>
      <c r="M37" s="43"/>
      <c r="N37" s="43"/>
      <c r="O37" s="43"/>
      <c r="P37" s="154">
        <f>C36-'CYYTD performance measures excl'!E27</f>
        <v>0</v>
      </c>
      <c r="Q37" s="154">
        <f>ROUND(D36,-2)-ROUND('PYYTD performance measures'!E27,-2)</f>
        <v>0</v>
      </c>
    </row>
    <row r="38" spans="1:25" ht="12" customHeight="1" collapsed="1">
      <c r="B38" s="397" t="s">
        <v>177</v>
      </c>
      <c r="C38" s="398">
        <v>86.049635171612366</v>
      </c>
      <c r="D38" s="483">
        <v>50</v>
      </c>
      <c r="E38" s="483"/>
      <c r="F38" s="19"/>
      <c r="G38" s="43"/>
      <c r="H38" s="43"/>
      <c r="I38" s="43"/>
      <c r="J38" s="43"/>
      <c r="K38" s="43"/>
      <c r="L38" s="43"/>
      <c r="M38" s="154">
        <f>ROUND(C88,-2)+ROUND(C130,-2)-ROUND(C36,-2)</f>
        <v>0</v>
      </c>
      <c r="N38" s="154">
        <f>ROUND(D88,-2)+ROUND(D130,-2)-ROUND(D36,-2)</f>
        <v>0</v>
      </c>
      <c r="O38" s="43"/>
      <c r="P38" s="43"/>
      <c r="Q38" s="43"/>
    </row>
    <row r="39" spans="1:25" ht="12" customHeight="1">
      <c r="B39" s="397" t="s">
        <v>191</v>
      </c>
      <c r="C39" s="347">
        <v>4.07E-2</v>
      </c>
      <c r="D39" s="348">
        <v>4.1099999999999998E-2</v>
      </c>
      <c r="E39" s="349"/>
      <c r="F39" s="19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76"/>
    </row>
    <row r="40" spans="1:25" s="76" customFormat="1" ht="12" customHeight="1" collapsed="1">
      <c r="A40" s="77"/>
      <c r="B40" s="321"/>
      <c r="C40" s="322"/>
      <c r="D40" s="399"/>
      <c r="E40" s="323"/>
      <c r="F40" s="19"/>
      <c r="G40" s="43"/>
      <c r="H40" s="200" t="s">
        <v>14</v>
      </c>
      <c r="I40" s="32"/>
      <c r="J40" s="43"/>
      <c r="K40" s="43"/>
      <c r="L40" s="43"/>
      <c r="M40" s="43"/>
      <c r="N40" s="43"/>
      <c r="O40" s="43"/>
      <c r="P40" s="43"/>
      <c r="Q40" s="43"/>
    </row>
    <row r="41" spans="1:25" s="76" customFormat="1" ht="12" customHeight="1">
      <c r="A41" s="77"/>
      <c r="B41" s="402" t="s">
        <v>178</v>
      </c>
      <c r="C41" s="350" t="s">
        <v>2</v>
      </c>
      <c r="D41" s="351" t="s">
        <v>2</v>
      </c>
      <c r="E41" s="388"/>
      <c r="F41" s="19"/>
      <c r="G41" s="43"/>
      <c r="H41" s="254">
        <f>ROUND(C45,2)-ROUND(H42,2)</f>
        <v>0</v>
      </c>
      <c r="I41" s="254">
        <f>ROUND(D45,2)-ROUND(I42,2)</f>
        <v>0</v>
      </c>
      <c r="J41" s="43"/>
      <c r="K41" s="43"/>
      <c r="L41" s="43"/>
      <c r="M41" s="43"/>
      <c r="N41" s="43"/>
      <c r="O41" s="43"/>
      <c r="P41" s="43"/>
      <c r="Q41" s="43"/>
    </row>
    <row r="42" spans="1:25" s="76" customFormat="1" ht="12" customHeight="1">
      <c r="A42" s="77"/>
      <c r="B42" s="389" t="s">
        <v>102</v>
      </c>
      <c r="C42" s="324">
        <v>4233.7715510883536</v>
      </c>
      <c r="D42" s="325">
        <v>3902</v>
      </c>
      <c r="E42" s="352">
        <v>8.5084572014351618</v>
      </c>
      <c r="F42" s="19"/>
      <c r="G42" s="43"/>
      <c r="H42" s="201">
        <f>ROUND(((-ROUND(C15,0)+ROUND(C14,0))/ROUND(C8,0)),2)</f>
        <v>0.64</v>
      </c>
      <c r="I42" s="201">
        <f>ROUND(((-ROUND(D15,0)+ROUND(D14,0))/ROUND(D8,0)),2)</f>
        <v>0.68</v>
      </c>
      <c r="J42" s="43"/>
      <c r="K42" s="43"/>
      <c r="L42" s="43"/>
      <c r="M42" s="43"/>
      <c r="N42" s="43"/>
      <c r="O42" s="43"/>
      <c r="P42" s="43"/>
      <c r="Q42" s="43"/>
    </row>
    <row r="43" spans="1:25" s="76" customFormat="1" ht="12.75">
      <c r="A43" s="77"/>
      <c r="B43" s="400" t="s">
        <v>174</v>
      </c>
      <c r="C43" s="327">
        <v>2906.0372924350127</v>
      </c>
      <c r="D43" s="328">
        <v>2705</v>
      </c>
      <c r="E43" s="353">
        <v>7.4306839186691311</v>
      </c>
      <c r="F43" s="19"/>
      <c r="G43" s="43"/>
      <c r="H43" s="29">
        <f t="shared" ref="H43" si="8">IFERROR(ROUND(IF(C42&gt;0,100*(ROUND(C42,0)-ROUND(D42,0))/ROUND(D42,0),-100*(ROUND(C42,0)-ROUND(D42,0))/ROUND(D42,0)),0)-ROUND(E42,0),0)</f>
        <v>0</v>
      </c>
      <c r="I43" s="43"/>
      <c r="J43" s="43"/>
      <c r="K43" s="43"/>
      <c r="L43" s="43"/>
      <c r="M43" s="43"/>
      <c r="N43" s="43"/>
      <c r="O43" s="43"/>
      <c r="P43" s="154">
        <f>ROUND(C42,0)-ROUND('CYYTD performance measures excl'!E17,0)</f>
        <v>0</v>
      </c>
      <c r="Q43" s="154">
        <f>ROUND(D42,0)-ROUND('PYYTD performance measures'!E17,0)</f>
        <v>0</v>
      </c>
    </row>
    <row r="44" spans="1:25" s="76" customFormat="1" ht="12" customHeight="1">
      <c r="A44" s="77"/>
      <c r="B44" s="480" t="s">
        <v>35</v>
      </c>
      <c r="C44" s="354">
        <v>9.2999999999999999E-2</v>
      </c>
      <c r="D44" s="315">
        <v>8.6999999999999994E-2</v>
      </c>
      <c r="E44" s="355"/>
      <c r="F44" s="19"/>
      <c r="G44" s="43"/>
      <c r="H44" s="29">
        <f>IFERROR(ROUND(IF(C43&gt;0,100*(ROUND(C43,0)-ROUND(D43,0))/ROUND(D43,0),-100*(ROUND(C43,0)-ROUND(D43,0))/ROUND(D43,0)),0)-ROUND(E43,0),0)</f>
        <v>0</v>
      </c>
      <c r="I44" s="43"/>
      <c r="J44" s="29">
        <f>(ROUND(C17,0)-ROUND(C14,0))-ROUND(C42,0)</f>
        <v>0</v>
      </c>
      <c r="K44" s="29">
        <f>(ROUND(D17,0)-ROUND(D14,0))-ROUND(D42,0)</f>
        <v>0</v>
      </c>
      <c r="L44" s="43"/>
      <c r="M44" s="29">
        <f>ROUND(C135,0)+ROUND(C92,0)-ROUND(C42,0)</f>
        <v>0</v>
      </c>
      <c r="N44" s="29">
        <f>ROUND(D135,0)+ROUND(D92,0)-ROUND(D42,0)</f>
        <v>0</v>
      </c>
      <c r="O44" s="43"/>
      <c r="P44" s="154">
        <f>C43-'CYYTD performance measures excl'!E22</f>
        <v>0</v>
      </c>
      <c r="Q44" s="154">
        <f>ROUND(D43,0)-ROUND('PYYTD performance measures'!E22,0)</f>
        <v>0</v>
      </c>
    </row>
    <row r="45" spans="1:25" s="76" customFormat="1" ht="12" customHeight="1">
      <c r="A45" s="77"/>
      <c r="B45" s="397" t="s">
        <v>155</v>
      </c>
      <c r="C45" s="316">
        <v>0.64</v>
      </c>
      <c r="D45" s="317">
        <v>0.68</v>
      </c>
      <c r="E45" s="483"/>
      <c r="F45" s="19"/>
      <c r="G45" s="43"/>
      <c r="H45" s="43"/>
      <c r="I45" s="43"/>
      <c r="J45" s="43"/>
      <c r="K45" s="43"/>
      <c r="L45" s="43"/>
      <c r="M45" s="29">
        <f>ROUND(C136,0)+ROUND(C93,0)-ROUND(C43,0)</f>
        <v>0</v>
      </c>
      <c r="N45" s="29">
        <f>ROUND(D136,0)+ROUND(D93,0)-ROUND(D43,0)</f>
        <v>0</v>
      </c>
      <c r="O45" s="43"/>
      <c r="P45" s="252">
        <f>C44-'CYYTD performance measures excl'!E29</f>
        <v>0</v>
      </c>
      <c r="Q45" s="252">
        <f>D44-'PYYTD performance measures'!E29</f>
        <v>0</v>
      </c>
    </row>
    <row r="46" spans="1:25" s="76" customFormat="1" ht="12" customHeight="1">
      <c r="A46" s="77"/>
      <c r="B46" s="18"/>
      <c r="C46" s="18"/>
      <c r="D46" s="18"/>
      <c r="E46" s="205"/>
      <c r="F46" s="19"/>
      <c r="G46" s="43"/>
      <c r="H46" s="200" t="s">
        <v>129</v>
      </c>
      <c r="I46" s="43"/>
      <c r="J46" s="43"/>
      <c r="K46" s="43"/>
      <c r="L46" s="43"/>
      <c r="M46" s="43"/>
      <c r="N46" s="43"/>
      <c r="O46" s="43"/>
      <c r="P46" s="154">
        <f>ROUND(C45,0)-ROUND('CYYTD performance measures excl'!E12,0)</f>
        <v>0</v>
      </c>
      <c r="Q46" s="154">
        <f>ROUND(D45,0)-ROUND('PYYTD performance measures'!D12,0)</f>
        <v>0</v>
      </c>
    </row>
    <row r="47" spans="1:25" s="76" customFormat="1" ht="12" customHeight="1">
      <c r="A47" s="77"/>
      <c r="B47" s="270" t="s">
        <v>59</v>
      </c>
      <c r="C47" s="209"/>
      <c r="D47" s="209"/>
      <c r="E47" s="209"/>
      <c r="F47" s="19"/>
      <c r="G47" s="43"/>
      <c r="H47" s="172">
        <f>ROUND(C35,3)-ROUND((C18/C36),3)</f>
        <v>0</v>
      </c>
      <c r="I47" s="172">
        <f>ROUND(D35,3)-ROUND((D18/D36),3)</f>
        <v>0</v>
      </c>
      <c r="J47" s="43"/>
      <c r="K47" s="43"/>
      <c r="L47" s="43"/>
      <c r="M47" s="43"/>
      <c r="N47" s="43"/>
      <c r="O47" s="43"/>
      <c r="P47" s="43"/>
      <c r="Q47" s="43"/>
    </row>
    <row r="48" spans="1:25" s="76" customFormat="1" ht="12" customHeight="1">
      <c r="A48" s="77"/>
      <c r="B48" s="1781" t="s">
        <v>60</v>
      </c>
      <c r="C48" s="357" t="s">
        <v>159</v>
      </c>
      <c r="D48" s="357" t="s">
        <v>159</v>
      </c>
      <c r="E48" s="197"/>
      <c r="F48" s="189"/>
      <c r="G48" s="43" t="s">
        <v>130</v>
      </c>
      <c r="H48" s="172">
        <f>ROUND(C44,3)-ROUND((C43/C36),3)</f>
        <v>0</v>
      </c>
      <c r="I48" s="172">
        <f>ROUND(D44,3)-ROUND((D43/D36),3)</f>
        <v>0</v>
      </c>
      <c r="J48" s="43"/>
      <c r="K48" s="43"/>
      <c r="L48" s="43"/>
      <c r="M48" s="43"/>
      <c r="N48" s="43"/>
      <c r="O48" s="43"/>
      <c r="P48" s="43"/>
      <c r="Q48" s="43"/>
    </row>
    <row r="49" spans="1:18" s="76" customFormat="1" ht="15" customHeight="1">
      <c r="A49" s="40"/>
      <c r="B49" s="1781" t="s">
        <v>24</v>
      </c>
      <c r="C49" s="376" t="s">
        <v>157</v>
      </c>
      <c r="D49" s="376" t="s">
        <v>158</v>
      </c>
      <c r="E49" s="376"/>
      <c r="F49" s="204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0"/>
    </row>
    <row r="50" spans="1:18" ht="12.75" customHeight="1">
      <c r="B50" s="377" t="s">
        <v>164</v>
      </c>
      <c r="C50" s="378" t="s">
        <v>2</v>
      </c>
      <c r="D50" s="378" t="s">
        <v>2</v>
      </c>
      <c r="E50" s="378" t="s">
        <v>61</v>
      </c>
      <c r="F50" s="206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</row>
    <row r="51" spans="1:18" ht="12.75" customHeight="1">
      <c r="B51" s="358" t="s">
        <v>204</v>
      </c>
      <c r="C51" s="687">
        <v>3364</v>
      </c>
      <c r="D51" s="359">
        <v>2863</v>
      </c>
      <c r="E51" s="359">
        <v>17</v>
      </c>
      <c r="F51" s="206"/>
      <c r="G51" s="43"/>
      <c r="H51" s="44" t="s">
        <v>22</v>
      </c>
      <c r="I51" s="43"/>
      <c r="J51" s="44" t="s">
        <v>15</v>
      </c>
      <c r="K51" s="43"/>
      <c r="L51" s="43"/>
      <c r="M51" s="43"/>
      <c r="N51" s="43"/>
      <c r="O51" s="43"/>
      <c r="P51" s="43"/>
      <c r="Q51" s="43"/>
    </row>
    <row r="52" spans="1:18" ht="12.75">
      <c r="B52" s="428" t="s">
        <v>205</v>
      </c>
      <c r="C52" s="360">
        <v>1887</v>
      </c>
      <c r="D52" s="361">
        <v>2037</v>
      </c>
      <c r="E52" s="361">
        <v>-7.314678448699067</v>
      </c>
      <c r="F52" s="180"/>
      <c r="G52" s="43"/>
      <c r="H52" s="29">
        <f>IFERROR(ROUND(IF(C51&gt;0,100*(ROUND(C51,0)-ROUND(D51,0))/ROUND(D51,0),-100*(ROUND(C51,0)-ROUND(D51,0))/ROUND(D51,0)),0)-ROUND(E51,0),0)</f>
        <v>0</v>
      </c>
      <c r="I52" s="43"/>
      <c r="J52" s="43"/>
      <c r="K52" s="43"/>
      <c r="L52" s="43"/>
      <c r="M52" s="43"/>
      <c r="N52" s="43"/>
      <c r="O52" s="43"/>
      <c r="P52" s="43"/>
      <c r="Q52" s="43"/>
    </row>
    <row r="53" spans="1:18" ht="12" customHeight="1">
      <c r="B53" s="362" t="s">
        <v>206</v>
      </c>
      <c r="C53" s="363">
        <v>5251</v>
      </c>
      <c r="D53" s="364">
        <v>4900</v>
      </c>
      <c r="E53" s="364">
        <v>7.2244897959183669</v>
      </c>
      <c r="F53" s="75"/>
      <c r="G53" s="32"/>
      <c r="H53" s="29">
        <f>IFERROR(ROUND(IF(C52&gt;0,100*(ROUND(C52,0)-ROUND(D52,0))/ROUND(D52,0),-100*(ROUND(C52,0)-ROUND(D52,0))/ROUND(D52,0)),0)-ROUND(E52,0),0)</f>
        <v>0</v>
      </c>
      <c r="I53" s="32"/>
      <c r="J53" s="29">
        <f>ROUND(C51,0)+ROUND(C52,0)-ROUND(C53,0)</f>
        <v>0</v>
      </c>
      <c r="K53" s="29">
        <f>ROUND(D51,0)+ROUND(D52,0)-ROUND(D53,0)</f>
        <v>0</v>
      </c>
      <c r="L53" s="32"/>
      <c r="M53" s="32"/>
      <c r="N53" s="32"/>
      <c r="O53" s="32"/>
      <c r="P53" s="43"/>
      <c r="Q53" s="43"/>
      <c r="R53" s="18"/>
    </row>
    <row r="54" spans="1:18" ht="12" customHeight="1">
      <c r="B54" s="379" t="s">
        <v>208</v>
      </c>
      <c r="C54" s="365">
        <v>776</v>
      </c>
      <c r="D54" s="366">
        <v>708</v>
      </c>
      <c r="E54" s="366">
        <v>10</v>
      </c>
      <c r="F54" s="456"/>
      <c r="G54" s="32"/>
      <c r="H54" s="29">
        <f>IFERROR(ROUND(IF(C56&gt;0,100*(ROUND(C56,0)-ROUND(D56,0))/ROUND(D56,0),-100*(ROUND(C56,0)-ROUND(D56,0))/ROUND(D56,0)),0)-ROUND(E56,0),0)</f>
        <v>0</v>
      </c>
      <c r="I54" s="32"/>
      <c r="J54" s="32"/>
      <c r="K54" s="32"/>
      <c r="L54" s="32"/>
      <c r="M54" s="32"/>
      <c r="N54" s="32"/>
      <c r="O54" s="32"/>
      <c r="P54" s="43"/>
      <c r="Q54" s="43"/>
      <c r="R54" s="18"/>
    </row>
    <row r="55" spans="1:18" ht="12" customHeight="1">
      <c r="B55" s="379" t="s">
        <v>209</v>
      </c>
      <c r="C55" s="365">
        <v>329</v>
      </c>
      <c r="D55" s="366">
        <v>300</v>
      </c>
      <c r="E55" s="366">
        <v>9.6666666666666661</v>
      </c>
      <c r="F55" s="456"/>
      <c r="G55" s="32"/>
      <c r="H55" s="29">
        <f t="shared" ref="H55" si="9">IFERROR(ROUND(IF(C54&gt;0,100*(ROUND(C54,0)-ROUND(D54,0))/ROUND(D54,0),-100*(ROUND(C54,0)-ROUND(D54,0))/ROUND(D54,0)),0)-ROUND(E54,0),0)</f>
        <v>0</v>
      </c>
      <c r="I55" s="32"/>
      <c r="J55" s="32"/>
      <c r="K55" s="32"/>
      <c r="L55" s="32"/>
      <c r="M55" s="32"/>
      <c r="N55" s="32"/>
      <c r="O55" s="32"/>
      <c r="P55" s="43"/>
      <c r="Q55" s="43"/>
      <c r="R55" s="18"/>
    </row>
    <row r="56" spans="1:18" ht="12" customHeight="1">
      <c r="B56" s="379" t="s">
        <v>207</v>
      </c>
      <c r="C56" s="365">
        <v>1430</v>
      </c>
      <c r="D56" s="366">
        <v>1523</v>
      </c>
      <c r="E56" s="366">
        <v>-6.0407091267235717</v>
      </c>
      <c r="F56" s="456"/>
      <c r="G56" s="32"/>
      <c r="H56" s="29">
        <f>IFERROR(ROUND(IF(C53&gt;0,100*(ROUND(C53,0)-ROUND(D53,0))/ROUND(D53,0),-100*(ROUND(C53,0)-ROUND(D53,0))/ROUND(D53,0)),0)-ROUND(E53,0),0)</f>
        <v>0</v>
      </c>
      <c r="I56" s="32"/>
      <c r="J56" s="32"/>
      <c r="K56" s="32"/>
      <c r="L56" s="32"/>
      <c r="M56" s="32"/>
      <c r="N56" s="32"/>
      <c r="O56" s="32"/>
      <c r="P56" s="43"/>
      <c r="Q56" s="43"/>
      <c r="R56" s="18"/>
    </row>
    <row r="57" spans="1:18" s="18" customFormat="1" ht="12" customHeight="1">
      <c r="B57" s="362" t="s">
        <v>210</v>
      </c>
      <c r="C57" s="363">
        <v>2535</v>
      </c>
      <c r="D57" s="364">
        <v>2531</v>
      </c>
      <c r="E57" s="364" t="s">
        <v>152</v>
      </c>
      <c r="F57" s="66"/>
      <c r="G57" s="43"/>
      <c r="H57" s="29">
        <f>IFERROR(ROUND(IF(C53&gt;0,100*(ROUND(C53,0)-ROUND(D53,0))/ROUND(D53,0),-100*(ROUND(C53,0)-ROUND(D53,0))/ROUND(D53,0)),0)-ROUND(E53,0),0)</f>
        <v>0</v>
      </c>
      <c r="I57" s="43"/>
      <c r="J57" s="29">
        <f>ROUND(C54,0)+ROUND(C55,0)-ROUND(C57,0)+ROUND(C56,0)</f>
        <v>0</v>
      </c>
      <c r="K57" s="29">
        <f>ROUND(D54,0)+ROUND(D55,0)-ROUND(D57,0)+ROUND(D56,0)</f>
        <v>0</v>
      </c>
      <c r="L57" s="43"/>
      <c r="M57" s="43"/>
      <c r="N57" s="43"/>
      <c r="O57" s="43"/>
      <c r="P57" s="43"/>
      <c r="Q57" s="43"/>
      <c r="R57" s="40"/>
    </row>
    <row r="58" spans="1:18" ht="12" customHeight="1">
      <c r="B58" s="379" t="s">
        <v>211</v>
      </c>
      <c r="C58" s="365">
        <v>765</v>
      </c>
      <c r="D58" s="366">
        <v>878</v>
      </c>
      <c r="E58" s="366">
        <v>-12.75626423690205</v>
      </c>
      <c r="F58" s="75"/>
      <c r="G58" s="43"/>
      <c r="H58" s="29">
        <f t="shared" ref="H58:H73" si="10">IFERROR(ROUND(IF(C57&gt;0,100*(ROUND(C57,0)-ROUND(D57,0))/ROUND(D57,0),-100*(ROUND(C57,0)-ROUND(D57,0))/ROUND(D57,0)),0)-ROUND(E57,0),0)</f>
        <v>0</v>
      </c>
      <c r="I58" s="43"/>
      <c r="J58" s="43"/>
      <c r="K58" s="43"/>
      <c r="L58" s="43"/>
      <c r="M58" s="43"/>
      <c r="N58" s="43"/>
      <c r="O58" s="43"/>
      <c r="P58" s="43"/>
      <c r="Q58" s="43"/>
    </row>
    <row r="59" spans="1:18" ht="12" customHeight="1">
      <c r="B59" s="428" t="s">
        <v>212</v>
      </c>
      <c r="C59" s="360">
        <v>1680</v>
      </c>
      <c r="D59" s="361">
        <v>1627</v>
      </c>
      <c r="E59" s="361">
        <v>3.2575291948371237</v>
      </c>
      <c r="F59" s="74"/>
      <c r="G59" s="43"/>
      <c r="H59" s="29">
        <f t="shared" si="10"/>
        <v>0</v>
      </c>
      <c r="I59" s="43"/>
      <c r="J59" s="43"/>
      <c r="K59" s="43"/>
      <c r="L59" s="43"/>
      <c r="M59" s="43"/>
      <c r="N59" s="43"/>
      <c r="O59" s="43"/>
      <c r="P59" s="43"/>
      <c r="Q59" s="43"/>
    </row>
    <row r="60" spans="1:18" ht="12" customHeight="1">
      <c r="B60" s="362" t="s">
        <v>213</v>
      </c>
      <c r="C60" s="363">
        <v>2445</v>
      </c>
      <c r="D60" s="364">
        <v>2505</v>
      </c>
      <c r="E60" s="364">
        <v>-2.3552894211576847</v>
      </c>
      <c r="F60" s="184"/>
      <c r="G60" s="43"/>
      <c r="H60" s="29">
        <f t="shared" si="10"/>
        <v>0</v>
      </c>
      <c r="I60" s="43"/>
      <c r="J60" s="43"/>
      <c r="K60" s="43"/>
      <c r="L60" s="43"/>
      <c r="M60" s="43"/>
      <c r="N60" s="43"/>
      <c r="O60" s="43"/>
      <c r="P60" s="43"/>
      <c r="Q60" s="43"/>
    </row>
    <row r="61" spans="1:18" ht="12" customHeight="1">
      <c r="B61" s="428" t="s">
        <v>214</v>
      </c>
      <c r="C61" s="360">
        <v>0</v>
      </c>
      <c r="D61" s="361">
        <v>-171</v>
      </c>
      <c r="E61" s="361" t="s">
        <v>1</v>
      </c>
      <c r="F61" s="74"/>
      <c r="G61" s="43"/>
      <c r="H61" s="29">
        <f t="shared" si="10"/>
        <v>0</v>
      </c>
      <c r="I61" s="43"/>
      <c r="J61" s="29">
        <f>ROUND(C58,0)+ROUND(C59,0)-ROUND(C60,0)</f>
        <v>0</v>
      </c>
      <c r="K61" s="29">
        <f>ROUND(D58,0)+ROUND(D59,0)-ROUND(D60,0)</f>
        <v>0</v>
      </c>
      <c r="L61" s="43"/>
      <c r="M61" s="43"/>
      <c r="N61" s="43"/>
      <c r="O61" s="43"/>
      <c r="P61" s="43"/>
      <c r="Q61" s="43"/>
    </row>
    <row r="62" spans="1:18" ht="12" customHeight="1">
      <c r="B62" s="437" t="s">
        <v>101</v>
      </c>
      <c r="C62" s="438">
        <v>10230.999999999996</v>
      </c>
      <c r="D62" s="439">
        <v>9765</v>
      </c>
      <c r="E62" s="364">
        <v>4.7721454173067075</v>
      </c>
      <c r="F62" s="74"/>
      <c r="G62" s="43"/>
      <c r="H62" s="29">
        <f t="shared" si="10"/>
        <v>0</v>
      </c>
      <c r="I62" s="43"/>
      <c r="J62" s="43"/>
      <c r="K62" s="43"/>
      <c r="L62" s="43"/>
      <c r="M62" s="43"/>
      <c r="N62" s="43"/>
      <c r="O62" s="43"/>
      <c r="P62" s="43"/>
      <c r="Q62" s="43"/>
    </row>
    <row r="63" spans="1:18" ht="12" customHeight="1">
      <c r="B63" s="390" t="s">
        <v>215</v>
      </c>
      <c r="C63" s="440">
        <v>-157.00000000000009</v>
      </c>
      <c r="D63" s="441">
        <v>150</v>
      </c>
      <c r="E63" s="361" t="s">
        <v>1</v>
      </c>
      <c r="F63" s="74"/>
      <c r="G63" s="43"/>
      <c r="H63" s="29">
        <f t="shared" si="10"/>
        <v>0</v>
      </c>
      <c r="I63" s="43"/>
      <c r="J63" s="29">
        <f>ROUND(C53,0)+ROUND(C60,0)+ROUND(C61,0)+ROUND(C57,0)-ROUND(C62,0)</f>
        <v>0</v>
      </c>
      <c r="K63" s="29">
        <f>ROUND(D53,0)+ROUND(D60,0)+ROUND(D61,0)+ROUND(D57,0)-ROUND(D62,0)</f>
        <v>0</v>
      </c>
      <c r="L63" s="43"/>
      <c r="M63" s="43"/>
      <c r="N63" s="43"/>
      <c r="O63" s="43"/>
      <c r="P63" s="43"/>
      <c r="Q63" s="43"/>
    </row>
    <row r="64" spans="1:18" ht="12" customHeight="1">
      <c r="B64" s="437" t="s">
        <v>172</v>
      </c>
      <c r="C64" s="438">
        <v>10073.999999999993</v>
      </c>
      <c r="D64" s="439">
        <v>9915</v>
      </c>
      <c r="E64" s="364">
        <v>1.6036308623298032</v>
      </c>
      <c r="F64" s="64"/>
      <c r="G64" s="43"/>
      <c r="H64" s="29">
        <f t="shared" si="10"/>
        <v>0</v>
      </c>
      <c r="I64" s="43"/>
      <c r="J64" s="43"/>
      <c r="K64" s="43"/>
      <c r="L64" s="43"/>
      <c r="M64" s="43"/>
      <c r="N64" s="43"/>
      <c r="O64" s="43"/>
      <c r="P64" s="43"/>
      <c r="Q64" s="43"/>
    </row>
    <row r="65" spans="2:25" ht="12" customHeight="1">
      <c r="B65" s="455" t="s">
        <v>96</v>
      </c>
      <c r="C65" s="746">
        <v>-6882</v>
      </c>
      <c r="D65" s="443">
        <v>-7093</v>
      </c>
      <c r="E65" s="366">
        <v>2.9747638516847594</v>
      </c>
      <c r="F65" s="64"/>
      <c r="G65" s="43"/>
      <c r="H65" s="29">
        <f t="shared" si="10"/>
        <v>0</v>
      </c>
      <c r="I65" s="43"/>
      <c r="J65" s="29">
        <f>ROUND(C62,0)+ROUND(C63,0)-ROUND(C64,0)</f>
        <v>0</v>
      </c>
      <c r="K65" s="29">
        <f>ROUND(D62,0)+ROUND(D63,0)-ROUND(D64,0)</f>
        <v>0</v>
      </c>
      <c r="L65" s="43"/>
      <c r="M65" s="43"/>
      <c r="N65" s="43"/>
      <c r="O65" s="43"/>
      <c r="P65" s="43"/>
      <c r="Q65" s="43"/>
    </row>
    <row r="66" spans="2:25" ht="12" customHeight="1">
      <c r="B66" s="454" t="s">
        <v>156</v>
      </c>
      <c r="C66" s="440">
        <v>-156</v>
      </c>
      <c r="D66" s="441">
        <v>-188</v>
      </c>
      <c r="E66" s="361">
        <v>17.021276595744681</v>
      </c>
      <c r="F66" s="64"/>
      <c r="G66" s="43"/>
      <c r="H66" s="29">
        <f t="shared" si="10"/>
        <v>0</v>
      </c>
      <c r="I66" s="43"/>
      <c r="J66" s="43"/>
      <c r="K66" s="43"/>
      <c r="L66" s="43"/>
      <c r="M66" s="43"/>
      <c r="N66" s="43"/>
      <c r="O66" s="43"/>
      <c r="P66" s="43"/>
      <c r="Q66" s="43"/>
    </row>
    <row r="67" spans="2:25" ht="12" customHeight="1">
      <c r="B67" s="437" t="s">
        <v>0</v>
      </c>
      <c r="C67" s="745">
        <v>-7038</v>
      </c>
      <c r="D67" s="439">
        <v>-7281</v>
      </c>
      <c r="E67" s="364">
        <v>3.3374536464771323</v>
      </c>
      <c r="F67" s="64"/>
      <c r="G67" s="43"/>
      <c r="H67" s="29">
        <f t="shared" si="10"/>
        <v>0</v>
      </c>
      <c r="I67" s="43"/>
      <c r="J67" s="29">
        <f>ROUND(C65,0)+ROUND(C66,0)-ROUND(C67,0)</f>
        <v>0</v>
      </c>
      <c r="K67" s="29">
        <f>ROUND(D65,0)+ROUND(D66,0)-ROUND(D67,0)</f>
        <v>0</v>
      </c>
      <c r="L67" s="43"/>
      <c r="M67" s="43"/>
      <c r="N67" s="43"/>
      <c r="O67" s="43"/>
      <c r="P67" s="43"/>
      <c r="Q67" s="43"/>
    </row>
    <row r="68" spans="2:25" ht="12" customHeight="1">
      <c r="B68" s="454" t="s">
        <v>4</v>
      </c>
      <c r="C68" s="744">
        <v>-109.36276639836269</v>
      </c>
      <c r="D68" s="441">
        <v>-68</v>
      </c>
      <c r="E68" s="747">
        <v>-60.294117647058826</v>
      </c>
      <c r="F68" s="64"/>
      <c r="G68" s="43"/>
      <c r="H68" s="29">
        <f>IFERROR(ROUND(IF(C65&gt;0,100*(ROUND(C65,0)-ROUND(D65,0))/ROUND(D65,0),-100*(ROUND(C65,0)-ROUND(D65,0))/ROUND(D65,0)),0)-ROUND(E65,0),0)</f>
        <v>0</v>
      </c>
      <c r="I68" s="43"/>
      <c r="J68" s="43"/>
      <c r="K68" s="43"/>
      <c r="L68" s="43"/>
      <c r="M68" s="43"/>
      <c r="N68" s="43"/>
      <c r="O68" s="43"/>
      <c r="P68" s="43"/>
      <c r="Q68" s="43"/>
    </row>
    <row r="69" spans="2:25" ht="12" customHeight="1">
      <c r="B69" s="437" t="s">
        <v>5</v>
      </c>
      <c r="C69" s="438">
        <v>-7147.0000000000009</v>
      </c>
      <c r="D69" s="439">
        <v>-7349</v>
      </c>
      <c r="E69" s="364">
        <v>2.7486732888828413</v>
      </c>
      <c r="F69" s="64"/>
      <c r="G69" s="43"/>
      <c r="H69" s="29">
        <f>IFERROR(ROUND(IF(C68&gt;0,100*(ROUND(C68,0)-ROUND(D68,0))/ROUND(D68,0),-100*(ROUND(C68,0)-ROUND(D68,0))/ROUND(D68,0)),0)-ROUND(E68,0),0)</f>
        <v>0</v>
      </c>
      <c r="I69" s="43"/>
      <c r="J69" s="43"/>
      <c r="K69" s="43"/>
      <c r="L69" s="43"/>
      <c r="M69" s="43"/>
      <c r="N69" s="43"/>
      <c r="O69" s="43"/>
      <c r="P69" s="43"/>
      <c r="Q69" s="43"/>
    </row>
    <row r="70" spans="2:25" ht="12" customHeight="1">
      <c r="B70" s="454" t="s">
        <v>173</v>
      </c>
      <c r="C70" s="440">
        <v>27.99999999999709</v>
      </c>
      <c r="D70" s="441">
        <v>27</v>
      </c>
      <c r="E70" s="361">
        <v>3.7037037037037037</v>
      </c>
      <c r="F70" s="64"/>
      <c r="G70" s="43"/>
      <c r="H70" s="29">
        <f t="shared" si="10"/>
        <v>0</v>
      </c>
      <c r="I70" s="43"/>
      <c r="J70" s="29">
        <f>ROUND(C65,0)+ROUND(C68,0)-ROUND(C69,0)+C66</f>
        <v>0</v>
      </c>
      <c r="K70" s="29">
        <f>ROUND(D65,0)+ROUND(D68,0)-ROUND(D69,0)+D66</f>
        <v>0</v>
      </c>
      <c r="L70" s="43"/>
      <c r="M70" s="43"/>
      <c r="N70" s="43"/>
      <c r="O70" s="43"/>
      <c r="P70" s="43"/>
      <c r="Q70" s="43"/>
    </row>
    <row r="71" spans="2:25" ht="12" customHeight="1">
      <c r="B71" s="437" t="s">
        <v>102</v>
      </c>
      <c r="C71" s="438">
        <v>2954.9999999999918</v>
      </c>
      <c r="D71" s="439">
        <v>2593</v>
      </c>
      <c r="E71" s="364">
        <v>13.960663324334748</v>
      </c>
      <c r="F71" s="64"/>
      <c r="G71" s="43"/>
      <c r="H71" s="29">
        <f t="shared" si="10"/>
        <v>0</v>
      </c>
      <c r="I71" s="43"/>
      <c r="J71" s="43"/>
      <c r="K71" s="43"/>
      <c r="L71" s="43"/>
      <c r="M71" s="43"/>
      <c r="N71" s="43"/>
      <c r="O71" s="43"/>
      <c r="P71" s="43" t="s">
        <v>108</v>
      </c>
      <c r="Q71" s="43"/>
    </row>
    <row r="72" spans="2:25" ht="12" customHeight="1">
      <c r="B72" s="455" t="s">
        <v>216</v>
      </c>
      <c r="C72" s="442">
        <v>1979.9999999999882</v>
      </c>
      <c r="D72" s="443">
        <v>1781</v>
      </c>
      <c r="E72" s="366">
        <v>11.173498034811903</v>
      </c>
      <c r="F72" s="64"/>
      <c r="G72" s="43"/>
      <c r="H72" s="29">
        <f t="shared" si="10"/>
        <v>0</v>
      </c>
      <c r="I72" s="43"/>
      <c r="J72" s="29">
        <f>ROUND(C62,0)+ROUND(C63,0)+ROUND(C69,0)+ROUND(C70,0)-ROUND(C71,0)</f>
        <v>0</v>
      </c>
      <c r="K72" s="29">
        <f>ROUND(D62,0)+ROUND(D63,0)+ROUND(D69,0)+ROUND(D70,0)-ROUND(D71,0)</f>
        <v>0</v>
      </c>
      <c r="L72" s="43"/>
      <c r="M72" s="43"/>
      <c r="N72" s="43"/>
      <c r="O72" s="43"/>
      <c r="P72" s="154">
        <f>C71-'CYYTD performance measures excl'!C15</f>
        <v>0</v>
      </c>
      <c r="Q72" s="154">
        <f>D71-'PYYTD performance measures'!C15</f>
        <v>0</v>
      </c>
    </row>
    <row r="73" spans="2:25" ht="12" customHeight="1">
      <c r="B73" s="455"/>
      <c r="C73" s="593"/>
      <c r="D73" s="593"/>
      <c r="E73" s="594"/>
      <c r="F73" s="64"/>
      <c r="G73" s="43"/>
      <c r="H73" s="29">
        <f t="shared" si="10"/>
        <v>0</v>
      </c>
      <c r="I73" s="227"/>
      <c r="J73" s="43"/>
      <c r="K73" s="43"/>
      <c r="L73" s="43"/>
      <c r="M73" s="43"/>
      <c r="N73" s="43"/>
      <c r="O73" s="227" t="s">
        <v>90</v>
      </c>
      <c r="P73" s="154">
        <f>C72-'CYYTD performance measures excl'!C20</f>
        <v>0</v>
      </c>
      <c r="Q73" s="154">
        <f>D72-'PYYTD performance measures'!C20</f>
        <v>0</v>
      </c>
    </row>
    <row r="74" spans="2:25" ht="12" customHeight="1">
      <c r="B74" s="596" t="s">
        <v>182</v>
      </c>
      <c r="C74" s="378" t="s">
        <v>151</v>
      </c>
      <c r="D74" s="378" t="s">
        <v>151</v>
      </c>
      <c r="E74" s="378"/>
      <c r="F74" s="74"/>
      <c r="G74" s="43"/>
      <c r="H74" s="43"/>
      <c r="I74" s="227" t="s">
        <v>90</v>
      </c>
      <c r="J74" s="43"/>
      <c r="K74" s="43"/>
      <c r="L74" s="43"/>
      <c r="M74" s="43"/>
      <c r="N74" s="43"/>
      <c r="O74" s="43"/>
      <c r="P74" s="43"/>
      <c r="Q74" s="43"/>
    </row>
    <row r="75" spans="2:25" ht="12" customHeight="1">
      <c r="B75" s="597" t="s">
        <v>115</v>
      </c>
      <c r="C75" s="598">
        <v>92042.316142109907</v>
      </c>
      <c r="D75" s="367">
        <v>86400</v>
      </c>
      <c r="E75" s="367"/>
      <c r="F75" s="184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</row>
    <row r="76" spans="2:25" ht="12" customHeight="1">
      <c r="B76" s="599" t="s">
        <v>123</v>
      </c>
      <c r="C76" s="600">
        <v>113300</v>
      </c>
      <c r="D76" s="601">
        <v>104000</v>
      </c>
      <c r="E76" s="602"/>
      <c r="F76" s="207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W76" s="44" t="s">
        <v>125</v>
      </c>
    </row>
    <row r="77" spans="2:25" ht="12" customHeight="1">
      <c r="B77" s="599" t="s">
        <v>124</v>
      </c>
      <c r="C77" s="600">
        <v>228825.99999999997</v>
      </c>
      <c r="D77" s="601">
        <v>222100</v>
      </c>
      <c r="E77" s="602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5" t="s">
        <v>23</v>
      </c>
      <c r="S77" s="255" t="e">
        <f>CQtr</f>
        <v>#REF!</v>
      </c>
      <c r="T77" s="255" t="s">
        <v>43</v>
      </c>
      <c r="U77" s="255" t="s">
        <v>40</v>
      </c>
      <c r="W77" s="255" t="e">
        <f>CQtr</f>
        <v>#REF!</v>
      </c>
      <c r="X77" s="255" t="s">
        <v>43</v>
      </c>
      <c r="Y77" s="255" t="s">
        <v>40</v>
      </c>
    </row>
    <row r="78" spans="2:25" ht="13.5">
      <c r="B78" s="599" t="s">
        <v>119</v>
      </c>
      <c r="C78" s="600">
        <v>127676.90971541002</v>
      </c>
      <c r="D78" s="601">
        <v>144200</v>
      </c>
      <c r="E78" s="602"/>
      <c r="F78" s="225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248" t="s">
        <v>115</v>
      </c>
      <c r="S78" s="154">
        <f>ROUND(C75,-2)-ROUND(W78,-2)</f>
        <v>-2300</v>
      </c>
      <c r="T78" s="154">
        <f t="shared" ref="T78:T87" si="11">ROUND(D75,-2)-ROUND(X78,-2)</f>
        <v>-41800</v>
      </c>
      <c r="U78" s="154"/>
      <c r="W78" s="157">
        <f>'Barclays International Qrtly'!C69</f>
        <v>94331.787860510347</v>
      </c>
      <c r="X78" s="157">
        <f>'Barclays International Qrtly'!H69</f>
        <v>128200</v>
      </c>
      <c r="Y78" s="157">
        <f>'Barclays International Qrtly'!J69</f>
        <v>92000</v>
      </c>
    </row>
    <row r="79" spans="2:25" ht="12.75">
      <c r="B79" s="599" t="s">
        <v>116</v>
      </c>
      <c r="C79" s="600">
        <v>78508.938921480003</v>
      </c>
      <c r="D79" s="601">
        <v>73400</v>
      </c>
      <c r="E79" s="602"/>
      <c r="F79" s="225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 t="s">
        <v>123</v>
      </c>
      <c r="S79" s="154">
        <f t="shared" ref="S79:S87" si="12">ROUND(C76,-2)-ROUND(W79,-2)</f>
        <v>-17600</v>
      </c>
      <c r="T79" s="154">
        <f t="shared" si="11"/>
        <v>2500</v>
      </c>
      <c r="U79" s="154"/>
      <c r="W79" s="157">
        <f>'Barclays International Qrtly'!C70</f>
        <v>130934.00000000001</v>
      </c>
      <c r="X79" s="157">
        <f>'Barclays International Qrtly'!H70</f>
        <v>101500</v>
      </c>
      <c r="Y79" s="157">
        <f>'Barclays International Qrtly'!J70</f>
        <v>113300</v>
      </c>
    </row>
    <row r="80" spans="2:25" ht="12.75">
      <c r="B80" s="603" t="s">
        <v>120</v>
      </c>
      <c r="C80" s="726">
        <v>155300</v>
      </c>
      <c r="D80" s="604">
        <v>160400</v>
      </c>
      <c r="E80" s="604"/>
      <c r="F80" s="225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 t="s">
        <v>124</v>
      </c>
      <c r="S80" s="154">
        <f t="shared" si="12"/>
        <v>-40600</v>
      </c>
      <c r="T80" s="154">
        <f t="shared" si="11"/>
        <v>-119300</v>
      </c>
      <c r="U80" s="154"/>
      <c r="W80" s="157">
        <f>'Barclays International Qrtly'!C71</f>
        <v>269356.99999999994</v>
      </c>
      <c r="X80" s="157">
        <f>'Barclays International Qrtly'!H71</f>
        <v>341400</v>
      </c>
      <c r="Y80" s="157">
        <f>'Barclays International Qrtly'!J71</f>
        <v>228800</v>
      </c>
    </row>
    <row r="81" spans="2:25" ht="12.75">
      <c r="B81" s="437" t="s">
        <v>10</v>
      </c>
      <c r="C81" s="727">
        <v>795600</v>
      </c>
      <c r="D81" s="368">
        <v>790500</v>
      </c>
      <c r="E81" s="605"/>
      <c r="F81" s="225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 t="s">
        <v>119</v>
      </c>
      <c r="S81" s="154">
        <f t="shared" si="12"/>
        <v>-69600</v>
      </c>
      <c r="T81" s="154">
        <f t="shared" si="11"/>
        <v>-43600</v>
      </c>
      <c r="U81" s="154"/>
      <c r="W81" s="157">
        <f>'Barclays International Qrtly'!C72</f>
        <v>197271.88781516996</v>
      </c>
      <c r="X81" s="157">
        <f>'Barclays International Qrtly'!H72</f>
        <v>187800</v>
      </c>
      <c r="Y81" s="157">
        <f>'Barclays International Qrtly'!J72</f>
        <v>127700</v>
      </c>
    </row>
    <row r="82" spans="2:25" ht="12.75">
      <c r="B82" s="455" t="s">
        <v>122</v>
      </c>
      <c r="C82" s="600">
        <v>146200</v>
      </c>
      <c r="D82" s="429">
        <v>136300</v>
      </c>
      <c r="E82" s="606"/>
      <c r="F82" s="225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 t="s">
        <v>116</v>
      </c>
      <c r="S82" s="193">
        <f>ROUND(C79,-2)-ROUND(W82,-2)</f>
        <v>-30300</v>
      </c>
      <c r="T82" s="154">
        <f t="shared" si="11"/>
        <v>-78800</v>
      </c>
      <c r="U82" s="154"/>
      <c r="W82" s="157">
        <f>'Barclays International Qrtly'!C73</f>
        <v>108804.44403672</v>
      </c>
      <c r="X82" s="157">
        <f>'Barclays International Qrtly'!H73</f>
        <v>152200</v>
      </c>
      <c r="Y82" s="157">
        <f>'Barclays International Qrtly'!J73</f>
        <v>78500</v>
      </c>
    </row>
    <row r="83" spans="2:25" ht="13.5">
      <c r="B83" s="607" t="s">
        <v>121</v>
      </c>
      <c r="C83" s="600">
        <v>228866.99999999971</v>
      </c>
      <c r="D83" s="601">
        <v>219600</v>
      </c>
      <c r="E83" s="602"/>
      <c r="F83" s="225"/>
      <c r="G83" s="43"/>
      <c r="H83" s="43"/>
      <c r="I83" s="43"/>
      <c r="J83" s="154">
        <f>ROUND(C81,-2)-ROUND(C80,-2)-ROUND(C79,-2)-ROUND(C78,-2)-ROUND(C77,-2)-ROUND(C76,-2)-ROUND(C75,-2)</f>
        <v>0</v>
      </c>
      <c r="K83" s="154">
        <f>ROUND(D81,-2)-ROUND(D80,-2)-ROUND(D79,-2)-ROUND(D78,-2)-ROUND(D77,-2)-ROUND(D76,-2)-ROUND(D75,-2)</f>
        <v>0</v>
      </c>
      <c r="L83" s="154">
        <f>ROUND(E81,-2)-ROUND(E80,-2)-ROUND(E79,-2)-ROUND(E78,-2)-ROUND(E77,-2)-ROUND(E76,-2)-ROUND(E75,-2)</f>
        <v>0</v>
      </c>
      <c r="M83" s="43"/>
      <c r="N83" s="43"/>
      <c r="O83" s="43"/>
      <c r="P83" s="43"/>
      <c r="Q83" s="43"/>
      <c r="R83" s="43" t="s">
        <v>120</v>
      </c>
      <c r="S83" s="154">
        <f t="shared" si="12"/>
        <v>-35500</v>
      </c>
      <c r="T83" s="154">
        <f t="shared" si="11"/>
        <v>-11000</v>
      </c>
      <c r="U83" s="154"/>
      <c r="W83" s="157">
        <f>'Barclays International Qrtly'!C74</f>
        <v>190800</v>
      </c>
      <c r="X83" s="157">
        <f>'Barclays International Qrtly'!H74</f>
        <v>171400</v>
      </c>
      <c r="Y83" s="157">
        <f>'Barclays International Qrtly'!J74</f>
        <v>155300</v>
      </c>
    </row>
    <row r="84" spans="2:25" ht="12.75">
      <c r="B84" s="595" t="s">
        <v>113</v>
      </c>
      <c r="C84" s="757">
        <v>171452.98988368199</v>
      </c>
      <c r="D84" s="608">
        <v>170900</v>
      </c>
      <c r="E84" s="369"/>
      <c r="F84" s="225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 t="s">
        <v>10</v>
      </c>
      <c r="S84" s="154">
        <f t="shared" si="12"/>
        <v>-195900</v>
      </c>
      <c r="T84" s="154">
        <f t="shared" si="11"/>
        <v>-292000</v>
      </c>
      <c r="U84" s="154"/>
      <c r="W84" s="157">
        <f>'Barclays International Qrtly'!C75</f>
        <v>991453.00000000035</v>
      </c>
      <c r="X84" s="157">
        <f>'Barclays International Qrtly'!H75</f>
        <v>1082500</v>
      </c>
      <c r="Y84" s="157">
        <f>'Barclays International Qrtly'!J75</f>
        <v>795600</v>
      </c>
    </row>
    <row r="85" spans="2:25" ht="13.5">
      <c r="B85" s="595"/>
      <c r="C85" s="357"/>
      <c r="D85" s="357"/>
      <c r="E85" s="370"/>
      <c r="F85" s="225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 t="s">
        <v>122</v>
      </c>
      <c r="S85" s="154">
        <f t="shared" si="12"/>
        <v>-39000</v>
      </c>
      <c r="T85" s="154">
        <f t="shared" si="11"/>
        <v>-62100</v>
      </c>
      <c r="U85" s="154"/>
      <c r="W85" s="157">
        <f>'Barclays International Qrtly'!C76</f>
        <v>185180.22605980051</v>
      </c>
      <c r="X85" s="157">
        <f>'Barclays International Qrtly'!H76</f>
        <v>198400</v>
      </c>
      <c r="Y85" s="157">
        <f>'Barclays International Qrtly'!J76</f>
        <v>146200</v>
      </c>
    </row>
    <row r="86" spans="2:25" ht="12" customHeight="1">
      <c r="B86" s="596" t="s">
        <v>175</v>
      </c>
      <c r="C86" s="380"/>
      <c r="D86" s="380"/>
      <c r="E86" s="356"/>
      <c r="F86" s="75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 t="s">
        <v>121</v>
      </c>
      <c r="S86" s="154">
        <f t="shared" si="12"/>
        <v>-31300</v>
      </c>
      <c r="T86" s="154">
        <f t="shared" si="11"/>
        <v>-119100</v>
      </c>
      <c r="U86" s="154"/>
      <c r="W86" s="157">
        <f>'Barclays International Qrtly'!C77</f>
        <v>260151.99999999988</v>
      </c>
      <c r="X86" s="157">
        <f>'Barclays International Qrtly'!H77</f>
        <v>338700</v>
      </c>
      <c r="Y86" s="157">
        <f>'Barclays International Qrtly'!J77</f>
        <v>228900</v>
      </c>
    </row>
    <row r="87" spans="2:25" ht="12" customHeight="1">
      <c r="B87" s="597" t="s">
        <v>35</v>
      </c>
      <c r="C87" s="444">
        <v>7.5999999999999998E-2</v>
      </c>
      <c r="D87" s="445">
        <v>6.9000000000000006E-2</v>
      </c>
      <c r="E87" s="445"/>
      <c r="F87" s="75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 t="s">
        <v>12</v>
      </c>
      <c r="S87" s="154">
        <f t="shared" si="12"/>
        <v>-29800</v>
      </c>
      <c r="T87" s="154">
        <f t="shared" si="11"/>
        <v>-30800</v>
      </c>
      <c r="U87" s="154"/>
      <c r="W87" s="157">
        <f>'Barclays International Qrtly'!C78</f>
        <v>201254</v>
      </c>
      <c r="X87" s="157">
        <f>'Barclays International Qrtly'!H78</f>
        <v>201700</v>
      </c>
      <c r="Y87" s="157">
        <f>'Barclays International Qrtly'!J78</f>
        <v>171500</v>
      </c>
    </row>
    <row r="88" spans="2:25" ht="12" customHeight="1">
      <c r="B88" s="595" t="s">
        <v>190</v>
      </c>
      <c r="C88" s="600">
        <v>25886.815093654146</v>
      </c>
      <c r="D88" s="608">
        <v>26000</v>
      </c>
      <c r="E88" s="446"/>
      <c r="F88" s="75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</row>
    <row r="89" spans="2:25" ht="11.25" customHeight="1">
      <c r="B89" s="595" t="s">
        <v>155</v>
      </c>
      <c r="C89" s="609">
        <v>0.7</v>
      </c>
      <c r="D89" s="371">
        <v>0.75</v>
      </c>
      <c r="E89" s="379"/>
      <c r="F89" s="75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</row>
    <row r="90" spans="2:25" ht="12" customHeight="1">
      <c r="B90" s="595"/>
      <c r="C90" s="430"/>
      <c r="D90" s="430"/>
      <c r="E90" s="430"/>
      <c r="F90" s="75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</row>
    <row r="91" spans="2:25" ht="12" customHeight="1">
      <c r="B91" s="596" t="s">
        <v>192</v>
      </c>
      <c r="C91" s="434" t="s">
        <v>2</v>
      </c>
      <c r="D91" s="434" t="s">
        <v>2</v>
      </c>
      <c r="E91" s="378"/>
      <c r="F91" s="75"/>
      <c r="G91" s="43"/>
      <c r="H91" s="200" t="s">
        <v>14</v>
      </c>
      <c r="I91" s="43"/>
      <c r="J91" s="43"/>
      <c r="K91" s="44" t="s">
        <v>127</v>
      </c>
      <c r="L91" s="43"/>
      <c r="M91" s="43"/>
      <c r="N91" s="43"/>
      <c r="O91" s="43"/>
      <c r="P91" s="43"/>
      <c r="Q91" s="43"/>
    </row>
    <row r="92" spans="2:25" ht="12" customHeight="1">
      <c r="B92" s="597" t="s">
        <v>102</v>
      </c>
      <c r="C92" s="742">
        <v>3064.3627663983543</v>
      </c>
      <c r="D92" s="372">
        <v>2661</v>
      </c>
      <c r="E92" s="447">
        <v>15.144682450206689</v>
      </c>
      <c r="F92" s="75"/>
      <c r="G92" s="43"/>
      <c r="H92" s="254">
        <f>ROUND(H93,2)-ROUND(C89,2)</f>
        <v>0</v>
      </c>
      <c r="I92" s="254">
        <f>ROUND(I93,2)-ROUND(D89,2)</f>
        <v>0</v>
      </c>
      <c r="J92" s="43"/>
      <c r="K92" s="172">
        <f>ROUND(C87,3)-ROUND((ROUND(C72,0)/ROUND(C88,-2)),3)</f>
        <v>0</v>
      </c>
      <c r="L92" s="172">
        <f>ROUND(D87,3)-ROUND((ROUND(D72,0)/ROUND(D88,-2)),3)</f>
        <v>0</v>
      </c>
      <c r="M92" s="43"/>
      <c r="N92" s="43"/>
      <c r="O92" s="43"/>
      <c r="P92" s="43"/>
      <c r="Q92" s="43"/>
    </row>
    <row r="93" spans="2:25" ht="12" customHeight="1">
      <c r="B93" s="595" t="s">
        <v>174</v>
      </c>
      <c r="C93" s="743">
        <v>2063.5162600801118</v>
      </c>
      <c r="D93" s="728">
        <v>1843</v>
      </c>
      <c r="E93" s="443">
        <v>11.991318502441672</v>
      </c>
      <c r="F93" s="75"/>
      <c r="G93" s="43"/>
      <c r="H93" s="253">
        <f>-1*(ROUND(C69,0))/ROUND(C62,0)</f>
        <v>0.69856319030397807</v>
      </c>
      <c r="I93" s="253">
        <f>-1*(ROUND(D69,0))/D62</f>
        <v>0.75258576548899125</v>
      </c>
      <c r="J93" s="227" t="s">
        <v>128</v>
      </c>
      <c r="K93" s="172">
        <f>ROUND(C94,3)-ROUND((ROUND(C93,0)/ROUND(C88,-2)),3)</f>
        <v>0</v>
      </c>
      <c r="L93" s="172">
        <f>ROUND(D94,3)-ROUND((ROUND(D93,0)/ROUND(D88,-2)),3)</f>
        <v>0</v>
      </c>
      <c r="M93" s="43"/>
      <c r="N93" s="43"/>
      <c r="O93" s="43"/>
      <c r="P93" s="43"/>
      <c r="Q93" s="43"/>
    </row>
    <row r="94" spans="2:25" ht="12" customHeight="1">
      <c r="B94" s="595" t="s">
        <v>35</v>
      </c>
      <c r="C94" s="426">
        <v>0.08</v>
      </c>
      <c r="D94" s="430">
        <v>7.0999999999999994E-2</v>
      </c>
      <c r="E94" s="373"/>
      <c r="F94" s="75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</row>
    <row r="95" spans="2:25" ht="14.25" customHeight="1">
      <c r="B95" s="595" t="s">
        <v>155</v>
      </c>
      <c r="C95" s="609">
        <v>0.69</v>
      </c>
      <c r="D95" s="610">
        <v>0.75</v>
      </c>
      <c r="E95" s="374"/>
      <c r="F95" s="75"/>
      <c r="G95" s="43"/>
      <c r="H95" s="29">
        <f>IFERROR(ROUND(IF(C92&gt;0,100*(ROUND(C92,0)-ROUND(D92,0))/ROUND(D92,0),-100*(ROUND(C92,0)-ROUND(D92,0))/ROUND(D92,0)),0)-ROUND(E92,0),0)</f>
        <v>0</v>
      </c>
      <c r="I95" s="43"/>
      <c r="J95" s="43"/>
      <c r="K95" s="29" t="e">
        <f>ROUND(C92,0)-SUM('BI Non-IFRS performance measure'!#REF!)</f>
        <v>#REF!</v>
      </c>
      <c r="L95" s="46" t="e">
        <f>ROUND(D92,-1)-ROUND(SUM('BI Non-IFRS performance measure'!#REF!),-1)</f>
        <v>#REF!</v>
      </c>
      <c r="M95" s="43"/>
      <c r="N95" s="43"/>
      <c r="O95" s="43"/>
      <c r="P95" s="154">
        <f>ROUND(C92,0)-ROUND('CYYTD performance measures excl'!C17,0)</f>
        <v>0</v>
      </c>
      <c r="Q95" s="154">
        <f>ROUND(D92,0)-ROUND('PYYTD performance measures'!C17,0)</f>
        <v>0</v>
      </c>
    </row>
    <row r="96" spans="2:25" ht="12" customHeight="1">
      <c r="B96" s="163"/>
      <c r="C96" s="208"/>
      <c r="D96" s="208"/>
      <c r="E96" s="75"/>
      <c r="F96" s="75"/>
      <c r="G96" s="43"/>
      <c r="H96" s="29">
        <f>IFERROR(ROUND(IF(C93&gt;0,100*(ROUND(C93,0)-ROUND(D93,0))/ROUND(D93,0),-100*(ROUND(C93,0)-ROUND(D93,0))/ROUND(D93,0)),0)-ROUND(E93,0),0)</f>
        <v>0</v>
      </c>
      <c r="I96" s="43"/>
      <c r="J96" s="43"/>
      <c r="K96" s="43"/>
      <c r="L96" s="43"/>
      <c r="M96" s="43"/>
      <c r="N96" s="43"/>
      <c r="O96" s="43"/>
      <c r="P96" s="154">
        <f>C93-'CYYTD performance measures excl'!C22</f>
        <v>0</v>
      </c>
      <c r="Q96" s="154">
        <f>ROUND(D93,0)-ROUND('PYYTD performance measures'!C22,0)</f>
        <v>0</v>
      </c>
    </row>
    <row r="97" spans="2:17" ht="12" customHeight="1">
      <c r="B97" s="1782" t="s">
        <v>76</v>
      </c>
      <c r="C97" s="357" t="s">
        <v>159</v>
      </c>
      <c r="D97" s="357" t="s">
        <v>159</v>
      </c>
      <c r="E97" s="197"/>
      <c r="F97" s="75"/>
      <c r="G97" s="43"/>
      <c r="H97" s="43"/>
      <c r="I97" s="43"/>
      <c r="J97" s="43"/>
      <c r="K97" s="43"/>
      <c r="L97" s="43"/>
      <c r="M97" s="43"/>
      <c r="N97" s="43"/>
      <c r="O97" s="43"/>
      <c r="P97" s="252">
        <f>C94-'CYYTD performance measures excl'!C29</f>
        <v>0</v>
      </c>
      <c r="Q97" s="252">
        <f>D94-'PYYTD performance measures'!C29</f>
        <v>0</v>
      </c>
    </row>
    <row r="98" spans="2:17" ht="12" customHeight="1">
      <c r="B98" s="1782" t="s">
        <v>24</v>
      </c>
      <c r="C98" s="376" t="s">
        <v>157</v>
      </c>
      <c r="D98" s="376" t="s">
        <v>158</v>
      </c>
      <c r="E98" s="376"/>
      <c r="F98" s="75"/>
      <c r="G98" s="43"/>
      <c r="H98" s="200" t="s">
        <v>92</v>
      </c>
      <c r="I98" s="43"/>
      <c r="J98" s="43"/>
      <c r="K98" s="43"/>
      <c r="L98" s="43"/>
      <c r="M98" s="43"/>
      <c r="N98" s="43"/>
      <c r="O98" s="43"/>
      <c r="P98" s="154">
        <f>ROUND(C95,0)-ROUND('CYYTD performance measures excl'!C12,0)</f>
        <v>0</v>
      </c>
      <c r="Q98" s="154">
        <f>ROUND(D95,0)-ROUND('PYYTD performance measures'!C12,0)</f>
        <v>0</v>
      </c>
    </row>
    <row r="99" spans="2:17" ht="12" customHeight="1">
      <c r="B99" s="377" t="s">
        <v>164</v>
      </c>
      <c r="C99" s="378" t="s">
        <v>2</v>
      </c>
      <c r="D99" s="378" t="s">
        <v>2</v>
      </c>
      <c r="E99" s="378" t="s">
        <v>61</v>
      </c>
      <c r="G99" s="43"/>
      <c r="H99" s="254">
        <f>ROUND(C95,2)-ROUND(H100,2)</f>
        <v>0</v>
      </c>
      <c r="I99" s="254">
        <f>ROUND(D95,2)-ROUND(I100,2)</f>
        <v>0</v>
      </c>
      <c r="J99" s="43"/>
      <c r="K99" s="43"/>
      <c r="L99" s="43"/>
      <c r="M99" s="43"/>
      <c r="N99" s="43"/>
      <c r="O99" s="43"/>
      <c r="P99" s="43"/>
      <c r="Q99" s="43"/>
    </row>
    <row r="100" spans="2:17" ht="12" customHeight="1">
      <c r="B100" s="457" t="s">
        <v>179</v>
      </c>
      <c r="C100" s="448">
        <v>2822.0000000000005</v>
      </c>
      <c r="D100" s="447">
        <v>2731</v>
      </c>
      <c r="E100" s="447">
        <v>3.3321127792017577</v>
      </c>
      <c r="F100" s="685"/>
      <c r="G100" s="43"/>
      <c r="H100" s="253">
        <f>-1*(ROUND(C69,0)-ROUND(C68,0))/ROUND(C62,0)</f>
        <v>0.68790929527905387</v>
      </c>
      <c r="I100" s="267">
        <f>-1*(ROUND(D69,0)-ROUND(D68,0))/ROUND(D62,0)</f>
        <v>0.74562211981566817</v>
      </c>
      <c r="J100" s="43"/>
      <c r="K100" s="43"/>
      <c r="L100" s="43"/>
      <c r="M100" s="43"/>
      <c r="N100" s="43"/>
      <c r="O100" s="43"/>
      <c r="P100" s="43"/>
      <c r="Q100" s="43"/>
    </row>
    <row r="101" spans="2:17" ht="13.5" customHeight="1">
      <c r="B101" s="454" t="s">
        <v>233</v>
      </c>
      <c r="C101" s="440">
        <v>1622</v>
      </c>
      <c r="D101" s="441">
        <v>1530</v>
      </c>
      <c r="E101" s="441">
        <v>6.0130718954248366</v>
      </c>
      <c r="F101" s="685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</row>
    <row r="102" spans="2:17" ht="13.5" customHeight="1">
      <c r="B102" s="437" t="s">
        <v>101</v>
      </c>
      <c r="C102" s="438">
        <v>4443.9999999999991</v>
      </c>
      <c r="D102" s="439">
        <v>4261</v>
      </c>
      <c r="E102" s="439">
        <v>4.294766486740202</v>
      </c>
      <c r="G102" s="43"/>
      <c r="H102" s="44" t="s">
        <v>22</v>
      </c>
      <c r="I102" s="44"/>
      <c r="J102" s="44" t="s">
        <v>15</v>
      </c>
      <c r="K102" s="43"/>
      <c r="L102" s="43"/>
      <c r="M102" s="43"/>
      <c r="N102" s="43"/>
      <c r="O102" s="43"/>
      <c r="P102" s="43"/>
      <c r="Q102" s="43"/>
    </row>
    <row r="103" spans="2:17" ht="12.75">
      <c r="B103" s="454" t="s">
        <v>171</v>
      </c>
      <c r="C103" s="440">
        <v>-1016</v>
      </c>
      <c r="D103" s="441">
        <v>-808</v>
      </c>
      <c r="E103" s="441">
        <v>-25.742574257425744</v>
      </c>
      <c r="F103" s="40"/>
      <c r="G103" s="43"/>
      <c r="H103" s="29">
        <f>IFERROR(ROUND(IF(C100&gt;0,100*(ROUND(C100,0)-ROUND(D100,0))/ROUND(D100,0),-100*(ROUND(C100,0)-ROUND(D100,0))/ROUND(D100,0)),0)-ROUND(E100,0),0)</f>
        <v>0</v>
      </c>
      <c r="I103" s="44"/>
      <c r="J103" s="30">
        <f>ROUND(C100,0)+ROUND(C101,0)-ROUND(C102,0)</f>
        <v>0</v>
      </c>
      <c r="K103" s="30">
        <f>ROUND(D100,0)+ROUND(D101,0)-ROUND(D102,0)</f>
        <v>0</v>
      </c>
      <c r="L103" s="43"/>
      <c r="M103" s="43"/>
      <c r="N103" s="43"/>
      <c r="O103" s="43"/>
      <c r="P103" s="43"/>
      <c r="Q103" s="43"/>
    </row>
    <row r="104" spans="2:17" ht="12.75">
      <c r="B104" s="437" t="s">
        <v>172</v>
      </c>
      <c r="C104" s="438">
        <v>3427.9999999999995</v>
      </c>
      <c r="D104" s="439">
        <v>3453</v>
      </c>
      <c r="E104" s="439">
        <v>-0.72400810889081957</v>
      </c>
      <c r="F104" s="206"/>
      <c r="G104" s="43"/>
      <c r="H104" s="29">
        <f>IFERROR(ROUND(IF(C101&gt;0,100*(ROUND(C101,0)-ROUND(D101,0))/ROUND(D101,0),-100*(ROUND(C101,0)-ROUND(D101,0))/ROUND(D101,0)),0)-ROUND(E101,0),0)</f>
        <v>0</v>
      </c>
      <c r="I104" s="44"/>
      <c r="J104" s="44"/>
      <c r="K104" s="43"/>
      <c r="L104" s="43"/>
      <c r="M104" s="43"/>
      <c r="N104" s="43"/>
      <c r="O104" s="43"/>
      <c r="P104" s="43"/>
      <c r="Q104" s="43"/>
    </row>
    <row r="105" spans="2:17" ht="12" customHeight="1">
      <c r="B105" s="455" t="s">
        <v>96</v>
      </c>
      <c r="C105" s="442">
        <v>-2281</v>
      </c>
      <c r="D105" s="443">
        <v>-2231</v>
      </c>
      <c r="E105" s="443">
        <v>-2.2411474675033616</v>
      </c>
      <c r="G105" s="43"/>
      <c r="H105" s="29">
        <f>IFERROR(ROUND(IF(C102&gt;0,100*(ROUND(C102,0)-ROUND(D102,0))/ROUND(D102,0),-100*(ROUND(C102,0)-ROUND(D102,0))/ROUND(D102,0)),0)-ROUND(E102,0),0)</f>
        <v>0</v>
      </c>
      <c r="I105" s="43"/>
      <c r="J105" s="43"/>
      <c r="K105" s="43"/>
      <c r="L105" s="43"/>
      <c r="M105" s="43"/>
      <c r="N105" s="43"/>
      <c r="O105" s="43"/>
      <c r="P105" s="43"/>
      <c r="Q105" s="43"/>
    </row>
    <row r="106" spans="2:17" ht="12" customHeight="1">
      <c r="B106" s="454" t="s">
        <v>156</v>
      </c>
      <c r="C106" s="440">
        <v>-18.399999999999981</v>
      </c>
      <c r="D106" s="441">
        <v>-22</v>
      </c>
      <c r="E106" s="441">
        <v>18.181818181818183</v>
      </c>
      <c r="F106" s="685"/>
      <c r="G106" s="43"/>
      <c r="H106" s="29">
        <f>IFERROR(ROUND(IF(C103&gt;0,100*(ROUND(C103,0)-ROUND(D103,0))/ROUND(D103,0),-100*(ROUND(C103,0)-ROUND(D103,0))/ROUND(D103,0)),0)-ROUND(E103,0),0)</f>
        <v>0</v>
      </c>
      <c r="I106" s="43"/>
      <c r="J106" s="43"/>
      <c r="K106" s="43"/>
      <c r="L106" s="43"/>
      <c r="M106" s="43"/>
      <c r="N106" s="43"/>
      <c r="O106" s="43"/>
      <c r="P106" s="43"/>
      <c r="Q106" s="43"/>
    </row>
    <row r="107" spans="2:17" ht="12" customHeight="1">
      <c r="B107" s="437" t="s">
        <v>0</v>
      </c>
      <c r="C107" s="438">
        <v>-2299.4</v>
      </c>
      <c r="D107" s="439">
        <v>-2253</v>
      </c>
      <c r="E107" s="439">
        <v>-2.041722148246782</v>
      </c>
      <c r="F107" s="685"/>
      <c r="G107" s="43"/>
      <c r="H107" s="29">
        <f>IFERROR(ROUND(IF(C104&gt;0,100*(ROUND(C104,0)-ROUND(D104,0))/ROUND(D104,0),-100*(ROUND(C104,0)-ROUND(D104,0))/ROUND(D104,0)),0)-ROUND(E104,0),0)</f>
        <v>0</v>
      </c>
      <c r="I107" s="43"/>
      <c r="J107" s="30">
        <f>ROUND(C105,0)+ROUND(C106,0)-ROUND(C107,0)</f>
        <v>0</v>
      </c>
      <c r="K107" s="30">
        <f t="shared" ref="K107" si="13">ROUND(D105,0)+ROUND(D106,0)-ROUND(D107,0)</f>
        <v>0</v>
      </c>
      <c r="L107" s="43"/>
      <c r="M107" s="43"/>
      <c r="N107" s="43"/>
      <c r="O107" s="43"/>
      <c r="P107" s="43"/>
      <c r="Q107" s="43"/>
    </row>
    <row r="108" spans="2:17" ht="12" customHeight="1">
      <c r="B108" s="454" t="s">
        <v>4</v>
      </c>
      <c r="C108" s="440">
        <v>-7.4087846900000001</v>
      </c>
      <c r="D108" s="441">
        <v>-59</v>
      </c>
      <c r="E108" s="441">
        <v>88.13559322033899</v>
      </c>
      <c r="G108" s="43"/>
      <c r="H108" s="29">
        <f>IFERROR(ROUND(IF(C103&gt;0,100*(ROUND(C103,0)-ROUND(D103,0))/ROUND(D103,0),-100*(ROUND(C103,0)-ROUND(D103,0))/ROUND(D103,0)),0)-ROUND(E103,0),0)</f>
        <v>0</v>
      </c>
      <c r="I108" s="43"/>
      <c r="J108" s="43"/>
      <c r="K108" s="43"/>
      <c r="L108" s="43"/>
      <c r="M108" s="43"/>
      <c r="N108" s="43"/>
      <c r="O108" s="43"/>
      <c r="P108" s="43"/>
      <c r="Q108" s="43"/>
    </row>
    <row r="109" spans="2:17" ht="12" customHeight="1">
      <c r="B109" s="437" t="s">
        <v>5</v>
      </c>
      <c r="C109" s="438">
        <v>-2306</v>
      </c>
      <c r="D109" s="439">
        <v>-2312</v>
      </c>
      <c r="E109" s="433" t="s">
        <v>152</v>
      </c>
      <c r="G109" s="43"/>
      <c r="H109" s="29">
        <f>IFERROR(ROUND(IF(C104&gt;0,100*(ROUND(C104,0)-ROUND(D104,0))/ROUND(D104,0),-100*(ROUND(C104,0)-ROUND(D104,0))/ROUND(D104,0)),0)-ROUND(E104,0),0)</f>
        <v>0</v>
      </c>
      <c r="I109" s="43"/>
      <c r="J109" s="30">
        <f>ROUND(C102,0)+ROUND(C103,0)-ROUND(C104,0)</f>
        <v>0</v>
      </c>
      <c r="K109" s="30">
        <f>ROUND(D102,0)+ROUND(D103,0)-ROUND(D104,0)</f>
        <v>0</v>
      </c>
      <c r="L109" s="43"/>
      <c r="M109" s="43"/>
      <c r="N109" s="43"/>
      <c r="O109" s="43"/>
      <c r="P109" s="43"/>
      <c r="Q109" s="43"/>
    </row>
    <row r="110" spans="2:17" ht="12" customHeight="1">
      <c r="B110" s="454" t="s">
        <v>173</v>
      </c>
      <c r="C110" s="440">
        <v>41.000000000000327</v>
      </c>
      <c r="D110" s="441">
        <v>41</v>
      </c>
      <c r="E110" s="441">
        <v>0</v>
      </c>
      <c r="G110" s="43"/>
      <c r="H110" s="29">
        <f>IFERROR(ROUND(IF(C105&gt;0,100*(ROUND(C105,0)-ROUND(D105,0))/ROUND(D105,0),-100*(ROUND(C105,0)-ROUND(D105,0))/ROUND(D105,0)),0)-ROUND(E105,0),0)</f>
        <v>0</v>
      </c>
      <c r="I110" s="43"/>
      <c r="J110" s="43"/>
      <c r="K110" s="43"/>
      <c r="L110" s="43"/>
      <c r="M110" s="43"/>
      <c r="N110" s="43"/>
      <c r="O110" s="43"/>
      <c r="P110" s="43"/>
      <c r="Q110" s="43"/>
    </row>
    <row r="111" spans="2:17" ht="12" customHeight="1">
      <c r="B111" s="437" t="s">
        <v>102</v>
      </c>
      <c r="C111" s="438">
        <v>1163.0000000000002</v>
      </c>
      <c r="D111" s="439">
        <v>1182</v>
      </c>
      <c r="E111" s="439">
        <v>-1.607445008460237</v>
      </c>
      <c r="G111" s="43"/>
      <c r="H111" s="29">
        <f t="shared" ref="H111:H116" si="14">IFERROR(ROUND(IF(C108&gt;0,100*(ROUND(C108,0)-ROUND(D108,0))/ROUND(D108,0),-100*(ROUND(C108,0)-ROUND(D108,0))/ROUND(D108,0)),0)-ROUND(E108,0),0)</f>
        <v>0</v>
      </c>
      <c r="I111" s="43"/>
      <c r="J111" s="43"/>
      <c r="K111" s="43"/>
      <c r="L111" s="43"/>
      <c r="M111" s="43"/>
      <c r="N111" s="43"/>
      <c r="O111" s="43"/>
      <c r="P111" s="43"/>
      <c r="Q111" s="43"/>
    </row>
    <row r="112" spans="2:17" ht="12" customHeight="1">
      <c r="B112" s="455" t="s">
        <v>181</v>
      </c>
      <c r="C112" s="729">
        <v>836.00000000000034</v>
      </c>
      <c r="D112" s="455">
        <v>818</v>
      </c>
      <c r="E112" s="443">
        <v>2.2004889975550124</v>
      </c>
      <c r="G112" s="43"/>
      <c r="H112" s="29">
        <f t="shared" si="14"/>
        <v>0</v>
      </c>
      <c r="I112" s="43"/>
      <c r="J112" s="30">
        <f>ROUND(C105,0)+ROUND(C108,0)-ROUND(C109,0)+ROUND(C106,0)</f>
        <v>0</v>
      </c>
      <c r="K112" s="30">
        <f>ROUND(D105,0)+ROUND(D108,0)-ROUND(D109,0)+ROUND(D106,0)</f>
        <v>0</v>
      </c>
      <c r="L112" s="43"/>
      <c r="M112" s="43"/>
      <c r="N112" s="43"/>
      <c r="O112" s="43"/>
      <c r="P112" s="43"/>
      <c r="Q112" s="43"/>
    </row>
    <row r="113" spans="2:25" ht="12" customHeight="1">
      <c r="B113" s="458"/>
      <c r="C113" s="431"/>
      <c r="D113" s="431"/>
      <c r="E113" s="431"/>
      <c r="G113" s="43"/>
      <c r="H113" s="29">
        <f t="shared" si="14"/>
        <v>0</v>
      </c>
      <c r="I113" s="43"/>
      <c r="J113" s="33"/>
      <c r="K113" s="33"/>
      <c r="L113" s="43"/>
      <c r="M113" s="43"/>
      <c r="N113" s="43"/>
      <c r="O113" s="43"/>
      <c r="P113" s="43"/>
      <c r="Q113" s="43"/>
    </row>
    <row r="114" spans="2:25" ht="12" customHeight="1">
      <c r="B114" s="596" t="s">
        <v>182</v>
      </c>
      <c r="C114" s="611" t="s">
        <v>151</v>
      </c>
      <c r="D114" s="611" t="s">
        <v>151</v>
      </c>
      <c r="E114" s="611"/>
      <c r="G114" s="43"/>
      <c r="H114" s="29">
        <f t="shared" si="14"/>
        <v>0</v>
      </c>
      <c r="I114" s="43"/>
      <c r="J114" s="30">
        <f>ROUND(C102,0)+ROUND(C103,0)+ROUND(C109,0)+ROUND(C110,0)-ROUND(C111,0)</f>
        <v>0</v>
      </c>
      <c r="K114" s="30">
        <f>ROUND(D102,0)+ROUND(D103,0)+ROUND(D109,0)+ROUND(D110,0)-ROUND(D111,0)</f>
        <v>0</v>
      </c>
      <c r="L114" s="43"/>
      <c r="M114" s="43"/>
      <c r="N114" s="43"/>
      <c r="O114" s="43"/>
      <c r="P114" s="154">
        <f>C111-'CYYTD performance measures excl'!D15</f>
        <v>0</v>
      </c>
      <c r="Q114" s="154">
        <f>D111-'PYYTD performance measures'!D15</f>
        <v>0</v>
      </c>
    </row>
    <row r="115" spans="2:25" ht="12" customHeight="1">
      <c r="B115" s="457" t="s">
        <v>115</v>
      </c>
      <c r="C115" s="598">
        <v>40771.596863889994</v>
      </c>
      <c r="D115" s="612">
        <v>40800</v>
      </c>
      <c r="E115" s="381"/>
      <c r="G115" s="43"/>
      <c r="H115" s="29">
        <f t="shared" si="14"/>
        <v>0</v>
      </c>
      <c r="I115" s="43"/>
      <c r="J115" s="43"/>
      <c r="K115" s="43"/>
      <c r="L115" s="43"/>
      <c r="M115" s="43"/>
      <c r="N115" s="43"/>
      <c r="O115" s="43"/>
      <c r="P115" s="43"/>
      <c r="Q115" s="43"/>
    </row>
    <row r="116" spans="2:25" ht="12" customHeight="1">
      <c r="B116" s="455" t="s">
        <v>10</v>
      </c>
      <c r="C116" s="600">
        <v>65800</v>
      </c>
      <c r="D116" s="593">
        <v>71600</v>
      </c>
      <c r="E116" s="382"/>
      <c r="G116" s="43"/>
      <c r="H116" s="29">
        <f t="shared" si="14"/>
        <v>0</v>
      </c>
      <c r="I116" s="43"/>
      <c r="J116" s="30"/>
      <c r="K116" s="30"/>
      <c r="L116" s="43"/>
      <c r="M116" s="43"/>
      <c r="N116" s="43"/>
      <c r="O116" s="43"/>
      <c r="P116" s="154">
        <f>ROUND(C112,0)-ROUND('CYYTD performance measures excl'!D20,0)</f>
        <v>0</v>
      </c>
      <c r="Q116" s="154">
        <f>ROUND(D112,0)-ROUND('PYYTD performance measures'!D20,0)</f>
        <v>0</v>
      </c>
    </row>
    <row r="117" spans="2:25" ht="12" customHeight="1">
      <c r="B117" s="455" t="s">
        <v>122</v>
      </c>
      <c r="C117" s="600">
        <v>63800</v>
      </c>
      <c r="D117" s="593">
        <v>60900</v>
      </c>
      <c r="E117" s="382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</row>
    <row r="118" spans="2:25" ht="12" customHeight="1">
      <c r="B118" s="455" t="s">
        <v>113</v>
      </c>
      <c r="C118" s="600">
        <v>37690.309913056321</v>
      </c>
      <c r="D118" s="593">
        <v>39800</v>
      </c>
      <c r="E118" s="382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W118" s="44" t="s">
        <v>125</v>
      </c>
    </row>
    <row r="119" spans="2:25" ht="12" customHeight="1">
      <c r="B119" s="455"/>
      <c r="C119" s="593"/>
      <c r="D119" s="593"/>
      <c r="E119" s="382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5" t="s">
        <v>23</v>
      </c>
      <c r="S119" s="255" t="e">
        <f>CQtr</f>
        <v>#REF!</v>
      </c>
      <c r="T119" s="255" t="s">
        <v>43</v>
      </c>
      <c r="U119" s="255" t="s">
        <v>37</v>
      </c>
      <c r="W119" s="255" t="e">
        <f>CQtr</f>
        <v>#REF!</v>
      </c>
      <c r="X119" s="255" t="s">
        <v>43</v>
      </c>
      <c r="Y119" s="255" t="s">
        <v>37</v>
      </c>
    </row>
    <row r="120" spans="2:25" ht="12" customHeight="1">
      <c r="B120" s="596" t="s">
        <v>183</v>
      </c>
      <c r="C120" s="611"/>
      <c r="D120" s="611"/>
      <c r="E120" s="611"/>
      <c r="F120" s="685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 t="s">
        <v>115</v>
      </c>
      <c r="S120" s="154">
        <f t="shared" ref="S120:T122" si="15">ROUND(C115,-2)-ROUND(W120,-2)</f>
        <v>11600</v>
      </c>
      <c r="T120" s="154">
        <f t="shared" si="15"/>
        <v>2000</v>
      </c>
      <c r="U120" s="154"/>
      <c r="W120" s="157">
        <f>'Barclays International Qrtly'!C105</f>
        <v>29210.969440759996</v>
      </c>
      <c r="X120" s="157">
        <f>'Barclays International Qrtly'!H105</f>
        <v>38800</v>
      </c>
      <c r="Y120" s="157">
        <f>'Barclays International Qrtly'!J105</f>
        <v>40800</v>
      </c>
    </row>
    <row r="121" spans="2:25" ht="12" customHeight="1">
      <c r="B121" s="457" t="s">
        <v>217</v>
      </c>
      <c r="C121" s="735">
        <v>2.7E-2</v>
      </c>
      <c r="D121" s="445">
        <v>2.7E-2</v>
      </c>
      <c r="E121" s="381"/>
      <c r="F121" s="685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 t="s">
        <v>10</v>
      </c>
      <c r="S121" s="154">
        <f t="shared" si="15"/>
        <v>4400</v>
      </c>
      <c r="T121" s="154">
        <f t="shared" si="15"/>
        <v>900</v>
      </c>
      <c r="U121" s="154"/>
      <c r="W121" s="157">
        <f>'Barclays International Qrtly'!C106</f>
        <v>61402.999999999869</v>
      </c>
      <c r="X121" s="157">
        <f>'Barclays International Qrtly'!H106</f>
        <v>70700</v>
      </c>
      <c r="Y121" s="157">
        <f>'Barclays International Qrtly'!J106</f>
        <v>65800</v>
      </c>
    </row>
    <row r="122" spans="2:25" ht="12" customHeight="1">
      <c r="B122" s="455" t="s">
        <v>237</v>
      </c>
      <c r="C122" s="456"/>
      <c r="D122" s="456"/>
      <c r="E122" s="382"/>
      <c r="F122" s="685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 t="s">
        <v>122</v>
      </c>
      <c r="S122" s="154">
        <f t="shared" si="15"/>
        <v>-2200</v>
      </c>
      <c r="T122" s="154">
        <f t="shared" si="15"/>
        <v>-4000</v>
      </c>
      <c r="U122" s="154"/>
      <c r="W122" s="157">
        <f>'Barclays International Qrtly'!C107</f>
        <v>66044.293719770008</v>
      </c>
      <c r="X122" s="157">
        <f>'Barclays International Qrtly'!H107</f>
        <v>64900</v>
      </c>
      <c r="Y122" s="157">
        <f>'Barclays International Qrtly'!J107</f>
        <v>63800</v>
      </c>
    </row>
    <row r="123" spans="2:25" ht="12" customHeight="1">
      <c r="B123" s="455" t="s">
        <v>238</v>
      </c>
      <c r="C123" s="659">
        <v>0.14000000000000001</v>
      </c>
      <c r="D123" s="760">
        <v>0.14000000000000001</v>
      </c>
      <c r="E123" s="382"/>
      <c r="F123" s="685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 t="s">
        <v>12</v>
      </c>
      <c r="S123" s="154">
        <f>ROUND(C118,-2)-ROUND(W123,-2)</f>
        <v>8900</v>
      </c>
      <c r="T123" s="154">
        <f>ROUND(D118,-2)-ROUND(X123,-2)</f>
        <v>3600</v>
      </c>
      <c r="U123" s="154"/>
      <c r="W123" s="157">
        <f>'Barclays International Qrtly'!C108</f>
        <v>28750.000000000018</v>
      </c>
      <c r="X123" s="157">
        <f>'Barclays International Qrtly'!H108</f>
        <v>36200</v>
      </c>
      <c r="Y123" s="157">
        <f>'Barclays International Qrtly'!J108</f>
        <v>37700</v>
      </c>
    </row>
    <row r="124" spans="2:25" ht="12" customHeight="1">
      <c r="B124" s="455" t="s">
        <v>239</v>
      </c>
      <c r="C124" s="659">
        <v>0.86</v>
      </c>
      <c r="D124" s="760">
        <v>0.86</v>
      </c>
      <c r="E124" s="382"/>
      <c r="F124" s="685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154"/>
      <c r="T124" s="154"/>
      <c r="U124" s="154"/>
      <c r="W124" s="157"/>
      <c r="X124" s="157"/>
      <c r="Y124" s="157"/>
    </row>
    <row r="125" spans="2:25" ht="11.65" customHeight="1">
      <c r="B125" s="455" t="s">
        <v>236</v>
      </c>
      <c r="C125" s="586" t="s">
        <v>234</v>
      </c>
      <c r="D125" s="48" t="s">
        <v>235</v>
      </c>
      <c r="E125" s="382"/>
      <c r="F125" s="685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</row>
    <row r="126" spans="2:25" ht="11.65" customHeight="1">
      <c r="B126" s="455" t="s">
        <v>218</v>
      </c>
      <c r="C126" s="736">
        <v>354000</v>
      </c>
      <c r="D126" s="615">
        <v>344</v>
      </c>
      <c r="E126" s="382"/>
      <c r="F126" s="685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199"/>
      <c r="S126" s="199"/>
      <c r="T126" s="199"/>
      <c r="U126" s="199"/>
      <c r="V126" s="199"/>
      <c r="W126" s="199"/>
      <c r="X126" s="199"/>
      <c r="Y126" s="199"/>
    </row>
    <row r="127" spans="2:25" ht="12" customHeight="1">
      <c r="B127" s="455"/>
      <c r="C127" s="376"/>
      <c r="D127" s="376"/>
      <c r="E127" s="593"/>
      <c r="F127" s="685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S127" s="199"/>
      <c r="T127" s="199"/>
      <c r="U127" s="199"/>
      <c r="V127" s="199"/>
      <c r="W127" s="199"/>
      <c r="X127" s="199"/>
      <c r="Y127" s="199"/>
    </row>
    <row r="128" spans="2:25" ht="12" customHeight="1">
      <c r="B128" s="613" t="s">
        <v>175</v>
      </c>
      <c r="C128" s="376"/>
      <c r="D128" s="376"/>
      <c r="E128" s="708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Y128" s="697"/>
    </row>
    <row r="129" spans="1:28" s="199" customFormat="1" ht="12" customHeight="1">
      <c r="A129" s="40"/>
      <c r="B129" s="597" t="s">
        <v>35</v>
      </c>
      <c r="C129" s="444">
        <v>0.158</v>
      </c>
      <c r="D129" s="445">
        <v>0.16500000000000001</v>
      </c>
      <c r="E129" s="445"/>
      <c r="F129" s="189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</row>
    <row r="130" spans="1:28" s="199" customFormat="1" ht="12" customHeight="1">
      <c r="A130" s="40"/>
      <c r="B130" s="595" t="s">
        <v>190</v>
      </c>
      <c r="C130" s="600">
        <v>5281.7143333222311</v>
      </c>
      <c r="D130" s="608">
        <v>5000</v>
      </c>
      <c r="E130" s="446"/>
      <c r="F130" s="189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</row>
    <row r="131" spans="1:28" ht="12" customHeight="1">
      <c r="B131" s="599" t="s">
        <v>155</v>
      </c>
      <c r="C131" s="609">
        <v>0.52</v>
      </c>
      <c r="D131" s="614">
        <v>0.54</v>
      </c>
      <c r="E131" s="446"/>
      <c r="F131" s="199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Z131" s="199"/>
      <c r="AA131" s="199"/>
      <c r="AB131" s="199"/>
    </row>
    <row r="132" spans="1:28" ht="12.75">
      <c r="A132" s="199"/>
      <c r="B132" s="599" t="s">
        <v>177</v>
      </c>
      <c r="C132" s="586">
        <v>234.16241227878106</v>
      </c>
      <c r="D132" s="615">
        <v>185</v>
      </c>
      <c r="E132" s="446"/>
      <c r="F132" s="199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Z132" s="199"/>
      <c r="AA132" s="199"/>
      <c r="AB132" s="199"/>
    </row>
    <row r="133" spans="1:28" ht="12" customHeight="1">
      <c r="A133" s="199"/>
      <c r="B133" s="595"/>
      <c r="C133" s="608"/>
      <c r="D133" s="608"/>
      <c r="E133" s="446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</row>
    <row r="134" spans="1:28" ht="12" customHeight="1">
      <c r="B134" s="616" t="s">
        <v>178</v>
      </c>
      <c r="C134" s="661" t="s">
        <v>2</v>
      </c>
      <c r="D134" s="709" t="s">
        <v>2</v>
      </c>
      <c r="E134" s="453"/>
      <c r="G134" s="43"/>
      <c r="H134" s="200" t="s">
        <v>14</v>
      </c>
      <c r="I134" s="43"/>
      <c r="J134" s="43"/>
      <c r="K134" s="44" t="s">
        <v>127</v>
      </c>
      <c r="L134" s="43"/>
      <c r="M134" s="43"/>
      <c r="N134" s="43"/>
      <c r="O134" s="43"/>
      <c r="P134" s="43"/>
      <c r="Q134" s="43"/>
    </row>
    <row r="135" spans="1:28" ht="12" customHeight="1">
      <c r="B135" s="597" t="s">
        <v>102</v>
      </c>
      <c r="C135" s="585">
        <v>1170.4087846900002</v>
      </c>
      <c r="D135" s="617">
        <v>1241</v>
      </c>
      <c r="E135" s="383">
        <v>-5.7211925866236903</v>
      </c>
      <c r="G135" s="43"/>
      <c r="H135" s="254">
        <f>ROUND(H136,2)-ROUND(C131,2)</f>
        <v>0</v>
      </c>
      <c r="I135" s="254">
        <f>ROUND(I136,2)-ROUND(D131,2)</f>
        <v>0</v>
      </c>
      <c r="J135" s="43"/>
      <c r="K135" s="172">
        <f>ROUND(C129,3)-ROUND((ROUND(C112,0)/ROUND(C130,-2)),3)</f>
        <v>0</v>
      </c>
      <c r="L135" s="172">
        <f>ROUND(D129,3)-ROUND((ROUND(D112,0)/ROUND(D130,-2)),3)</f>
        <v>1.0000000000000009E-3</v>
      </c>
      <c r="M135" s="43"/>
      <c r="N135" s="43"/>
      <c r="O135" s="43"/>
      <c r="P135" s="43"/>
      <c r="Q135" s="43"/>
    </row>
    <row r="136" spans="1:28" ht="12" customHeight="1">
      <c r="B136" s="595" t="s">
        <v>174</v>
      </c>
      <c r="C136" s="586">
        <v>841.52103235490029</v>
      </c>
      <c r="D136" s="618">
        <v>862</v>
      </c>
      <c r="E136" s="619">
        <v>-2.3201856148491879</v>
      </c>
      <c r="G136" s="43"/>
      <c r="H136" s="267">
        <f>ROUND((-1*(ROUND(C109,0))/ROUND(C102,0)),2)</f>
        <v>0.52</v>
      </c>
      <c r="I136" s="267">
        <f>ROUND((-1*(ROUND(D109,0))/ROUND(D102,0)),2)</f>
        <v>0.54</v>
      </c>
      <c r="J136" s="227" t="s">
        <v>128</v>
      </c>
      <c r="K136" s="172">
        <f>ROUND(C137,3)-ROUND((ROUND(C136,0)/ROUND(C130,-2)),3)</f>
        <v>0</v>
      </c>
      <c r="L136" s="172">
        <f>ROUND(D137,3)-ROUND((ROUND(D136,0)/ROUND(D130,-2)),3)</f>
        <v>1.0000000000000009E-3</v>
      </c>
      <c r="M136" s="43"/>
      <c r="N136" s="43"/>
      <c r="O136" s="43"/>
      <c r="P136" s="43"/>
      <c r="Q136" s="43"/>
    </row>
    <row r="137" spans="1:28" ht="15" customHeight="1">
      <c r="B137" s="599" t="s">
        <v>35</v>
      </c>
      <c r="C137" s="620">
        <v>0.159</v>
      </c>
      <c r="D137" s="621">
        <v>0.17299999999999999</v>
      </c>
      <c r="E137" s="446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</row>
    <row r="138" spans="1:28" ht="12" customHeight="1">
      <c r="B138" s="599" t="s">
        <v>155</v>
      </c>
      <c r="C138" s="609">
        <v>0.52</v>
      </c>
      <c r="D138" s="614">
        <v>0.53</v>
      </c>
      <c r="E138" s="446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</row>
    <row r="139" spans="1:28" ht="12" customHeight="1">
      <c r="C139" s="40"/>
      <c r="D139" s="40"/>
      <c r="E139" s="40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</row>
    <row r="140" spans="1:28" ht="12" customHeight="1">
      <c r="C140" s="40"/>
      <c r="D140" s="40"/>
      <c r="E140" s="40"/>
      <c r="F140" s="40"/>
      <c r="G140" s="43"/>
      <c r="H140" s="29">
        <f>IFERROR(ROUND(IF(C135&gt;0,100*(ROUND(C135,0)-ROUND(D135,0))/ROUND(D135,0),-100*(ROUND(C135,0)-ROUND(D135,0))/ROUND(D135,0)),0)-ROUND(E135,0),0)</f>
        <v>0</v>
      </c>
      <c r="I140" s="43"/>
      <c r="J140" s="43"/>
      <c r="K140" s="43"/>
      <c r="L140" s="43"/>
      <c r="M140" s="43"/>
      <c r="N140" s="43"/>
      <c r="O140" s="43"/>
      <c r="P140" s="30">
        <f>ROUND(C135,0)-ROUND('CYYTD performance measures excl'!D17,0)</f>
        <v>0</v>
      </c>
      <c r="Q140" s="30">
        <f>D135-ROUND('PYYTD performance measures'!D17,0)</f>
        <v>0</v>
      </c>
    </row>
    <row r="141" spans="1:28" ht="12" customHeight="1">
      <c r="C141" s="268"/>
      <c r="D141" s="40"/>
      <c r="E141" s="40"/>
      <c r="F141" s="40"/>
      <c r="G141" s="43"/>
      <c r="H141" s="29">
        <f>IFERROR(ROUND(IF(C136&gt;0,100*(ROUND(C136,0)-ROUND(D136,0))/ROUND(D136,0),-100*(ROUND(C136,0)-ROUND(D136,0))/ROUND(D136,0)),0)-ROUND(E136,0),0)</f>
        <v>0</v>
      </c>
      <c r="I141" s="43"/>
      <c r="J141" s="43"/>
      <c r="K141" s="43"/>
      <c r="L141" s="43"/>
      <c r="M141" s="43"/>
      <c r="N141" s="43"/>
      <c r="O141" s="43"/>
      <c r="P141" s="30">
        <f>ROUND(C136,0)-ROUND('CYYTD performance measures excl'!D22,0)</f>
        <v>0</v>
      </c>
      <c r="Q141" s="30">
        <f>D136-ROUND('PYYTD performance measures'!D22,0)</f>
        <v>0</v>
      </c>
    </row>
    <row r="142" spans="1:28" ht="12" customHeight="1">
      <c r="C142" s="269"/>
      <c r="D142" s="40"/>
      <c r="E142" s="40"/>
      <c r="F142" s="40"/>
      <c r="G142" s="43"/>
      <c r="H142" s="43"/>
      <c r="I142" s="43"/>
      <c r="J142" s="43"/>
      <c r="K142" s="43"/>
      <c r="L142" s="43"/>
      <c r="M142" s="43"/>
      <c r="N142" s="43"/>
      <c r="O142" s="43"/>
      <c r="P142" s="252">
        <f>C137-'CYYTD performance measures excl'!D29</f>
        <v>0</v>
      </c>
      <c r="Q142" s="252">
        <f>D137-'PYYTD performance measures'!D29</f>
        <v>0</v>
      </c>
    </row>
    <row r="143" spans="1:28" ht="12" customHeight="1">
      <c r="C143" s="40"/>
      <c r="D143" s="40"/>
      <c r="E143" s="40"/>
      <c r="F143" s="40"/>
      <c r="G143" s="43"/>
      <c r="H143" s="200" t="s">
        <v>92</v>
      </c>
      <c r="I143" s="43"/>
      <c r="J143" s="43"/>
      <c r="K143" s="43"/>
      <c r="L143" s="43"/>
      <c r="M143" s="43"/>
      <c r="N143" s="43"/>
      <c r="O143" s="43"/>
      <c r="P143" s="30">
        <f>ROUND(C138,0)-ROUND('CYYTD performance measures excl'!D12,0)</f>
        <v>0</v>
      </c>
      <c r="Q143" s="30">
        <f>ROUND(D138,0)-ROUND('PYYTD performance measures'!D12,0)</f>
        <v>0</v>
      </c>
    </row>
    <row r="144" spans="1:28" ht="12" customHeight="1">
      <c r="C144" s="40"/>
      <c r="D144" s="40"/>
      <c r="E144" s="40"/>
      <c r="F144" s="40"/>
      <c r="G144" s="43"/>
      <c r="H144" s="254">
        <f>ROUND(C138,2)-ROUND(H145,2)</f>
        <v>0</v>
      </c>
      <c r="I144" s="254">
        <f>ROUND(D138,2)-ROUND(I145,2)</f>
        <v>0</v>
      </c>
      <c r="J144" s="43"/>
      <c r="K144" s="43"/>
      <c r="L144" s="43"/>
      <c r="M144" s="43"/>
      <c r="N144" s="43"/>
      <c r="O144" s="43"/>
      <c r="P144" s="43"/>
      <c r="Q144" s="43"/>
    </row>
    <row r="145" spans="3:17" ht="12" customHeight="1">
      <c r="C145" s="40"/>
      <c r="D145" s="40"/>
      <c r="E145" s="40"/>
      <c r="F145" s="40"/>
      <c r="G145" s="43"/>
      <c r="H145" s="266">
        <f>-1*(ROUND(C109,0)-ROUND(C108,0))/ROUND(C102,0)</f>
        <v>0.51732673267326734</v>
      </c>
      <c r="I145" s="253">
        <f>-1*(ROUND(D109,0)-ROUND(D108,0))/ROUND(D102,0)</f>
        <v>0.52874911992490026</v>
      </c>
      <c r="J145" s="43"/>
      <c r="K145" s="43"/>
      <c r="L145" s="43"/>
      <c r="M145" s="43"/>
      <c r="N145" s="43"/>
      <c r="O145" s="43"/>
      <c r="P145" s="43"/>
      <c r="Q145" s="43"/>
    </row>
    <row r="146" spans="3:17" ht="12" customHeight="1">
      <c r="C146" s="40"/>
      <c r="D146" s="40"/>
      <c r="E146" s="40"/>
      <c r="F146" s="40"/>
    </row>
    <row r="147" spans="3:17" ht="12" customHeight="1">
      <c r="C147" s="40"/>
      <c r="D147" s="40"/>
      <c r="E147" s="40"/>
      <c r="F147" s="40"/>
    </row>
    <row r="148" spans="3:17" ht="12" customHeight="1">
      <c r="C148" s="40"/>
      <c r="D148" s="40"/>
      <c r="E148" s="40"/>
      <c r="F148" s="40"/>
    </row>
    <row r="149" spans="3:17" ht="12" customHeight="1">
      <c r="C149" s="40"/>
      <c r="D149" s="40"/>
      <c r="E149" s="40"/>
      <c r="F149" s="40"/>
    </row>
    <row r="150" spans="3:17" ht="12" customHeight="1">
      <c r="C150" s="40"/>
      <c r="D150" s="40"/>
      <c r="E150" s="40"/>
      <c r="F150" s="40"/>
    </row>
    <row r="151" spans="3:17" ht="12" customHeight="1">
      <c r="C151" s="40"/>
      <c r="D151" s="40"/>
      <c r="E151" s="40"/>
      <c r="F151" s="40"/>
    </row>
    <row r="152" spans="3:17" ht="12" customHeight="1">
      <c r="C152" s="40"/>
      <c r="D152" s="40"/>
      <c r="E152" s="40"/>
      <c r="F152" s="40"/>
    </row>
    <row r="153" spans="3:17" ht="12" customHeight="1">
      <c r="F153" s="40"/>
    </row>
    <row r="154" spans="3:17" ht="12" customHeight="1">
      <c r="F154" s="40"/>
    </row>
    <row r="155" spans="3:17" ht="12" customHeight="1">
      <c r="C155" s="40"/>
      <c r="D155" s="40"/>
      <c r="E155" s="40"/>
      <c r="F155" s="40"/>
    </row>
    <row r="156" spans="3:17" ht="12" customHeight="1">
      <c r="C156" s="40"/>
      <c r="D156" s="40"/>
      <c r="E156" s="40"/>
      <c r="F156" s="40"/>
    </row>
    <row r="157" spans="3:17" ht="12" customHeight="1">
      <c r="C157" s="40"/>
      <c r="D157" s="40"/>
      <c r="E157" s="40"/>
      <c r="F157" s="40"/>
    </row>
    <row r="158" spans="3:17" ht="12" customHeight="1">
      <c r="C158" s="40"/>
      <c r="D158" s="40"/>
      <c r="E158" s="40"/>
      <c r="F158" s="40"/>
    </row>
    <row r="159" spans="3:17" ht="12" customHeight="1">
      <c r="C159" s="40"/>
      <c r="D159" s="40"/>
      <c r="E159" s="40"/>
    </row>
    <row r="161" spans="3:6" ht="12" customHeight="1">
      <c r="C161" s="40"/>
      <c r="D161" s="40"/>
      <c r="E161" s="40"/>
      <c r="F161" s="40"/>
    </row>
    <row r="162" spans="3:6" ht="12" customHeight="1">
      <c r="C162" s="40"/>
      <c r="D162" s="40"/>
      <c r="E162" s="40"/>
      <c r="F162" s="40"/>
    </row>
    <row r="163" spans="3:6" ht="12" customHeight="1">
      <c r="C163" s="40"/>
      <c r="D163" s="40"/>
      <c r="E163" s="40"/>
      <c r="F163" s="40"/>
    </row>
    <row r="164" spans="3:6" ht="12" customHeight="1">
      <c r="C164" s="40"/>
      <c r="D164" s="40"/>
      <c r="E164" s="40"/>
      <c r="F164" s="40"/>
    </row>
    <row r="165" spans="3:6" ht="12" customHeight="1">
      <c r="C165" s="40"/>
      <c r="D165" s="40"/>
      <c r="E165" s="40"/>
      <c r="F165" s="40"/>
    </row>
    <row r="167" spans="3:6" ht="12" customHeight="1">
      <c r="F167" s="40"/>
    </row>
    <row r="168" spans="3:6" ht="12" customHeight="1">
      <c r="C168" s="40"/>
      <c r="D168" s="40"/>
      <c r="E168" s="40"/>
      <c r="F168" s="40"/>
    </row>
    <row r="169" spans="3:6" ht="12" customHeight="1">
      <c r="C169" s="40"/>
      <c r="D169" s="40"/>
      <c r="E169" s="40"/>
      <c r="F169" s="40"/>
    </row>
    <row r="170" spans="3:6" ht="12" customHeight="1">
      <c r="C170" s="40"/>
      <c r="D170" s="40"/>
      <c r="E170" s="40"/>
      <c r="F170" s="40"/>
    </row>
    <row r="171" spans="3:6" ht="12" customHeight="1">
      <c r="C171" s="40"/>
      <c r="D171" s="40"/>
      <c r="E171" s="40"/>
      <c r="F171" s="40"/>
    </row>
    <row r="172" spans="3:6" ht="12" customHeight="1">
      <c r="C172" s="40"/>
      <c r="D172" s="40"/>
      <c r="E172" s="40"/>
    </row>
    <row r="173" spans="3:6" ht="12" customHeight="1">
      <c r="C173" s="40"/>
      <c r="D173" s="40"/>
      <c r="E173" s="40"/>
    </row>
    <row r="174" spans="3:6" ht="12" customHeight="1">
      <c r="C174" s="40"/>
      <c r="D174" s="40"/>
      <c r="E174" s="40"/>
      <c r="F174" s="40"/>
    </row>
    <row r="175" spans="3:6" ht="12" customHeight="1">
      <c r="C175" s="40"/>
      <c r="D175" s="40"/>
      <c r="E175" s="40"/>
      <c r="F175" s="40"/>
    </row>
    <row r="176" spans="3:6" ht="12" customHeight="1">
      <c r="C176" s="40"/>
      <c r="D176" s="40"/>
      <c r="E176" s="40"/>
      <c r="F176" s="40"/>
    </row>
    <row r="177" spans="3:6" ht="12" customHeight="1">
      <c r="C177" s="40"/>
      <c r="D177" s="40"/>
      <c r="E177" s="40"/>
      <c r="F177" s="40"/>
    </row>
    <row r="178" spans="3:6" ht="12" customHeight="1">
      <c r="C178" s="40"/>
      <c r="D178" s="40"/>
      <c r="E178" s="40"/>
      <c r="F178" s="40"/>
    </row>
    <row r="179" spans="3:6" ht="12" customHeight="1">
      <c r="C179" s="40"/>
      <c r="D179" s="40"/>
      <c r="E179" s="40"/>
      <c r="F179" s="40"/>
    </row>
    <row r="180" spans="3:6" ht="12" customHeight="1">
      <c r="C180" s="40"/>
      <c r="D180" s="40"/>
      <c r="E180" s="40"/>
      <c r="F180" s="40"/>
    </row>
    <row r="181" spans="3:6" ht="12" customHeight="1">
      <c r="C181" s="40"/>
      <c r="D181" s="40"/>
      <c r="E181" s="40"/>
      <c r="F181" s="40"/>
    </row>
    <row r="182" spans="3:6" ht="12" customHeight="1">
      <c r="C182" s="40"/>
      <c r="D182" s="40"/>
      <c r="E182" s="40"/>
      <c r="F182" s="40"/>
    </row>
    <row r="183" spans="3:6" ht="12" customHeight="1">
      <c r="C183" s="40"/>
      <c r="D183" s="40"/>
      <c r="E183" s="40"/>
      <c r="F183" s="40"/>
    </row>
    <row r="184" spans="3:6" ht="12" customHeight="1">
      <c r="C184" s="40"/>
      <c r="D184" s="40"/>
      <c r="E184" s="40"/>
      <c r="F184" s="40"/>
    </row>
    <row r="185" spans="3:6" ht="12" customHeight="1">
      <c r="C185" s="40"/>
      <c r="D185" s="40"/>
      <c r="E185" s="40"/>
      <c r="F185" s="40"/>
    </row>
    <row r="186" spans="3:6" ht="12" customHeight="1">
      <c r="C186" s="40"/>
      <c r="D186" s="40"/>
      <c r="E186" s="40"/>
      <c r="F186" s="40"/>
    </row>
    <row r="187" spans="3:6" ht="12" customHeight="1">
      <c r="C187" s="40"/>
      <c r="D187" s="40"/>
      <c r="E187" s="40"/>
      <c r="F187" s="40"/>
    </row>
    <row r="188" spans="3:6" ht="12" customHeight="1">
      <c r="C188" s="40"/>
      <c r="D188" s="40"/>
      <c r="E188" s="40"/>
      <c r="F188" s="40"/>
    </row>
    <row r="189" spans="3:6" ht="12" customHeight="1">
      <c r="C189" s="40"/>
      <c r="D189" s="40"/>
      <c r="E189" s="40"/>
      <c r="F189" s="40"/>
    </row>
    <row r="190" spans="3:6" ht="12" customHeight="1">
      <c r="C190" s="40"/>
      <c r="D190" s="40"/>
      <c r="E190" s="40"/>
      <c r="F190" s="40"/>
    </row>
    <row r="191" spans="3:6" ht="12" customHeight="1">
      <c r="C191" s="40"/>
      <c r="D191" s="40"/>
      <c r="E191" s="40"/>
      <c r="F191" s="40"/>
    </row>
    <row r="192" spans="3:6" ht="12" customHeight="1">
      <c r="C192" s="40"/>
      <c r="D192" s="40"/>
      <c r="E192" s="40"/>
      <c r="F192" s="40"/>
    </row>
    <row r="193" spans="3:6" ht="12" customHeight="1">
      <c r="C193" s="40"/>
      <c r="D193" s="40"/>
      <c r="E193" s="40"/>
      <c r="F193" s="40"/>
    </row>
    <row r="194" spans="3:6" ht="12" customHeight="1">
      <c r="C194" s="40"/>
      <c r="D194" s="40"/>
      <c r="E194" s="40"/>
      <c r="F194" s="40"/>
    </row>
    <row r="195" spans="3:6" ht="12" customHeight="1">
      <c r="C195" s="40"/>
      <c r="D195" s="40"/>
      <c r="E195" s="40"/>
      <c r="F195" s="40"/>
    </row>
    <row r="196" spans="3:6" ht="12" customHeight="1">
      <c r="C196" s="40"/>
      <c r="D196" s="40"/>
      <c r="E196" s="40"/>
      <c r="F196" s="40"/>
    </row>
    <row r="197" spans="3:6" ht="12" customHeight="1">
      <c r="C197" s="40"/>
      <c r="D197" s="40"/>
      <c r="E197" s="40"/>
      <c r="F197" s="40"/>
    </row>
    <row r="198" spans="3:6" ht="12" customHeight="1">
      <c r="F198" s="40"/>
    </row>
    <row r="199" spans="3:6" ht="12" customHeight="1">
      <c r="C199" s="40"/>
      <c r="D199" s="40"/>
      <c r="E199" s="40"/>
      <c r="F199" s="40"/>
    </row>
    <row r="200" spans="3:6" ht="12" customHeight="1">
      <c r="C200" s="40"/>
      <c r="D200" s="40"/>
      <c r="E200" s="40"/>
      <c r="F200" s="40"/>
    </row>
    <row r="201" spans="3:6" ht="12" customHeight="1">
      <c r="C201" s="40"/>
      <c r="D201" s="40"/>
      <c r="E201" s="40"/>
      <c r="F201" s="40"/>
    </row>
    <row r="202" spans="3:6" ht="12" customHeight="1">
      <c r="C202" s="40"/>
      <c r="D202" s="40"/>
      <c r="E202" s="40"/>
      <c r="F202" s="40"/>
    </row>
    <row r="203" spans="3:6" ht="12" customHeight="1">
      <c r="C203" s="40"/>
      <c r="D203" s="40"/>
      <c r="E203" s="40"/>
      <c r="F203" s="40"/>
    </row>
    <row r="204" spans="3:6" ht="12" customHeight="1">
      <c r="C204" s="40"/>
      <c r="D204" s="40"/>
      <c r="E204" s="40"/>
    </row>
    <row r="205" spans="3:6" ht="12" customHeight="1">
      <c r="C205" s="40"/>
      <c r="D205" s="40"/>
      <c r="E205" s="40"/>
      <c r="F205" s="40"/>
    </row>
    <row r="206" spans="3:6" ht="12" customHeight="1">
      <c r="C206" s="40"/>
      <c r="D206" s="40"/>
      <c r="E206" s="40"/>
      <c r="F206" s="40"/>
    </row>
    <row r="207" spans="3:6" ht="12" customHeight="1">
      <c r="C207" s="40"/>
      <c r="D207" s="40"/>
      <c r="E207" s="40"/>
      <c r="F207" s="40"/>
    </row>
    <row r="208" spans="3:6" ht="12" customHeight="1">
      <c r="F208" s="40"/>
    </row>
    <row r="209" spans="3:6" ht="12" customHeight="1">
      <c r="F209" s="40"/>
    </row>
    <row r="210" spans="3:6" ht="12" customHeight="1">
      <c r="C210" s="40"/>
      <c r="D210" s="40"/>
      <c r="E210" s="40"/>
      <c r="F210" s="40"/>
    </row>
    <row r="211" spans="3:6" ht="12" customHeight="1">
      <c r="C211" s="40"/>
      <c r="D211" s="40"/>
      <c r="E211" s="40"/>
      <c r="F211" s="40"/>
    </row>
    <row r="212" spans="3:6" ht="12" customHeight="1">
      <c r="C212" s="40"/>
      <c r="D212" s="40"/>
      <c r="E212" s="40"/>
      <c r="F212" s="40"/>
    </row>
    <row r="213" spans="3:6" ht="12" customHeight="1">
      <c r="F213" s="40"/>
    </row>
    <row r="214" spans="3:6" ht="12" customHeight="1">
      <c r="C214" s="40"/>
      <c r="D214" s="40"/>
      <c r="E214" s="40"/>
    </row>
    <row r="216" spans="3:6" ht="12" customHeight="1">
      <c r="F216" s="40"/>
    </row>
    <row r="217" spans="3:6" ht="12" customHeight="1">
      <c r="F217" s="40"/>
    </row>
    <row r="218" spans="3:6" ht="12" customHeight="1">
      <c r="F218" s="40"/>
    </row>
    <row r="220" spans="3:6" ht="12" customHeight="1">
      <c r="F220" s="40"/>
    </row>
  </sheetData>
  <mergeCells count="3">
    <mergeCell ref="B2:B3"/>
    <mergeCell ref="B48:B49"/>
    <mergeCell ref="B97:B98"/>
  </mergeCells>
  <conditionalFormatting sqref="J10:K10 M8:N9 J8:K8 M31:O31 M29 H35:I35 M15:N15 H5:H18 H103:H116 M11:N13 H52:H73 S123:U124">
    <cfRule type="cellIs" dxfId="239" priority="99" operator="notEqual">
      <formula>0</formula>
    </cfRule>
  </conditionalFormatting>
  <conditionalFormatting sqref="J114:K114 J116:K116">
    <cfRule type="cellIs" dxfId="238" priority="98" operator="notEqual">
      <formula>0</formula>
    </cfRule>
  </conditionalFormatting>
  <conditionalFormatting sqref="J17:K17">
    <cfRule type="cellIs" dxfId="237" priority="97" operator="notEqual">
      <formula>0</formula>
    </cfRule>
  </conditionalFormatting>
  <conditionalFormatting sqref="J15:K15">
    <cfRule type="cellIs" dxfId="236" priority="96" operator="notEqual">
      <formula>0</formula>
    </cfRule>
  </conditionalFormatting>
  <conditionalFormatting sqref="J57:K57">
    <cfRule type="cellIs" dxfId="235" priority="94" operator="notEqual">
      <formula>0</formula>
    </cfRule>
  </conditionalFormatting>
  <conditionalFormatting sqref="J61:K61">
    <cfRule type="cellIs" dxfId="234" priority="93" operator="notEqual">
      <formula>0</formula>
    </cfRule>
  </conditionalFormatting>
  <conditionalFormatting sqref="J63:K63">
    <cfRule type="cellIs" dxfId="233" priority="92" operator="notEqual">
      <formula>0</formula>
    </cfRule>
  </conditionalFormatting>
  <conditionalFormatting sqref="J72:K72">
    <cfRule type="cellIs" dxfId="232" priority="91" operator="notEqual">
      <formula>0</formula>
    </cfRule>
  </conditionalFormatting>
  <conditionalFormatting sqref="M17:N17">
    <cfRule type="cellIs" dxfId="231" priority="90" operator="notEqual">
      <formula>0</formula>
    </cfRule>
  </conditionalFormatting>
  <conditionalFormatting sqref="M38:N38">
    <cfRule type="cellIs" dxfId="230" priority="89" operator="notEqual">
      <formula>0</formula>
    </cfRule>
  </conditionalFormatting>
  <conditionalFormatting sqref="H41:I41">
    <cfRule type="cellIs" dxfId="229" priority="88" operator="notEqual">
      <formula>0</formula>
    </cfRule>
  </conditionalFormatting>
  <conditionalFormatting sqref="J44:K44">
    <cfRule type="cellIs" dxfId="228" priority="87" operator="notEqual">
      <formula>0</formula>
    </cfRule>
  </conditionalFormatting>
  <conditionalFormatting sqref="J70:K70">
    <cfRule type="cellIs" dxfId="227" priority="86" operator="notEqual">
      <formula>0</formula>
    </cfRule>
  </conditionalFormatting>
  <conditionalFormatting sqref="J112:K112">
    <cfRule type="cellIs" dxfId="226" priority="85" operator="notEqual">
      <formula>0</formula>
    </cfRule>
  </conditionalFormatting>
  <conditionalFormatting sqref="M44:N45">
    <cfRule type="cellIs" dxfId="225" priority="82" operator="notEqual">
      <formula>0</formula>
    </cfRule>
  </conditionalFormatting>
  <conditionalFormatting sqref="H140:H141">
    <cfRule type="cellIs" dxfId="224" priority="84" operator="notEqual">
      <formula>0</formula>
    </cfRule>
  </conditionalFormatting>
  <conditionalFormatting sqref="H95:H96">
    <cfRule type="cellIs" dxfId="223" priority="83" operator="notEqual">
      <formula>0</formula>
    </cfRule>
  </conditionalFormatting>
  <conditionalFormatting sqref="J65:K65 J67:K67">
    <cfRule type="cellIs" dxfId="222" priority="81" operator="notEqual">
      <formula>0</formula>
    </cfRule>
  </conditionalFormatting>
  <conditionalFormatting sqref="J109:K109">
    <cfRule type="cellIs" dxfId="221" priority="80" operator="notEqual">
      <formula>0</formula>
    </cfRule>
  </conditionalFormatting>
  <conditionalFormatting sqref="Q114 Q116">
    <cfRule type="cellIs" dxfId="220" priority="66" operator="notEqual">
      <formula>0</formula>
    </cfRule>
  </conditionalFormatting>
  <conditionalFormatting sqref="P17">
    <cfRule type="cellIs" dxfId="219" priority="79" operator="notEqual">
      <formula>0</formula>
    </cfRule>
  </conditionalFormatting>
  <conditionalFormatting sqref="Q17">
    <cfRule type="cellIs" dxfId="218" priority="78" operator="notEqual">
      <formula>0</formula>
    </cfRule>
  </conditionalFormatting>
  <conditionalFormatting sqref="P18">
    <cfRule type="cellIs" dxfId="217" priority="77" operator="notEqual">
      <formula>0</formula>
    </cfRule>
  </conditionalFormatting>
  <conditionalFormatting sqref="Q18">
    <cfRule type="cellIs" dxfId="216" priority="76" operator="notEqual">
      <formula>0</formula>
    </cfRule>
  </conditionalFormatting>
  <conditionalFormatting sqref="P43">
    <cfRule type="cellIs" dxfId="215" priority="75" operator="notEqual">
      <formula>0</formula>
    </cfRule>
  </conditionalFormatting>
  <conditionalFormatting sqref="Q43">
    <cfRule type="cellIs" dxfId="214" priority="74" operator="notEqual">
      <formula>0</formula>
    </cfRule>
  </conditionalFormatting>
  <conditionalFormatting sqref="P44">
    <cfRule type="cellIs" dxfId="213" priority="73" operator="notEqual">
      <formula>0</formula>
    </cfRule>
  </conditionalFormatting>
  <conditionalFormatting sqref="Q44">
    <cfRule type="cellIs" dxfId="212" priority="72" operator="notEqual">
      <formula>0</formula>
    </cfRule>
  </conditionalFormatting>
  <conditionalFormatting sqref="P72:P73">
    <cfRule type="cellIs" dxfId="211" priority="71" operator="notEqual">
      <formula>0</formula>
    </cfRule>
  </conditionalFormatting>
  <conditionalFormatting sqref="Q72:Q73">
    <cfRule type="cellIs" dxfId="210" priority="70" operator="notEqual">
      <formula>0</formula>
    </cfRule>
  </conditionalFormatting>
  <conditionalFormatting sqref="P95:P96">
    <cfRule type="cellIs" dxfId="209" priority="69" operator="notEqual">
      <formula>0</formula>
    </cfRule>
  </conditionalFormatting>
  <conditionalFormatting sqref="Q95:Q96">
    <cfRule type="cellIs" dxfId="208" priority="68" operator="notEqual">
      <formula>0</formula>
    </cfRule>
  </conditionalFormatting>
  <conditionalFormatting sqref="P114 P116">
    <cfRule type="cellIs" dxfId="207" priority="67" operator="notEqual">
      <formula>0</formula>
    </cfRule>
  </conditionalFormatting>
  <conditionalFormatting sqref="P140:P141">
    <cfRule type="cellIs" dxfId="206" priority="65" operator="notEqual">
      <formula>0</formula>
    </cfRule>
  </conditionalFormatting>
  <conditionalFormatting sqref="Q140:Q141">
    <cfRule type="cellIs" dxfId="205" priority="64" operator="notEqual">
      <formula>0</formula>
    </cfRule>
  </conditionalFormatting>
  <conditionalFormatting sqref="P8">
    <cfRule type="cellIs" dxfId="204" priority="63" operator="notEqual">
      <formula>0</formula>
    </cfRule>
  </conditionalFormatting>
  <conditionalFormatting sqref="Q8">
    <cfRule type="cellIs" dxfId="203" priority="62" operator="notEqual">
      <formula>0</formula>
    </cfRule>
  </conditionalFormatting>
  <conditionalFormatting sqref="P11:Q13">
    <cfRule type="cellIs" dxfId="202" priority="61" operator="notEqual">
      <formula>0</formula>
    </cfRule>
  </conditionalFormatting>
  <conditionalFormatting sqref="P15">
    <cfRule type="cellIs" dxfId="201" priority="60" operator="notEqual">
      <formula>0</formula>
    </cfRule>
  </conditionalFormatting>
  <conditionalFormatting sqref="Q15">
    <cfRule type="cellIs" dxfId="200" priority="59" operator="notEqual">
      <formula>0</formula>
    </cfRule>
  </conditionalFormatting>
  <conditionalFormatting sqref="P37">
    <cfRule type="cellIs" dxfId="199" priority="58" operator="notEqual">
      <formula>0</formula>
    </cfRule>
  </conditionalFormatting>
  <conditionalFormatting sqref="Q37">
    <cfRule type="cellIs" dxfId="198" priority="57" operator="notEqual">
      <formula>0</formula>
    </cfRule>
  </conditionalFormatting>
  <conditionalFormatting sqref="M21">
    <cfRule type="cellIs" dxfId="197" priority="56" operator="notEqual">
      <formula>0</formula>
    </cfRule>
  </conditionalFormatting>
  <conditionalFormatting sqref="M16:N16">
    <cfRule type="cellIs" dxfId="196" priority="55" operator="notEqual">
      <formula>0</formula>
    </cfRule>
  </conditionalFormatting>
  <conditionalFormatting sqref="M10:N10">
    <cfRule type="cellIs" dxfId="195" priority="54" operator="notEqual">
      <formula>0</formula>
    </cfRule>
  </conditionalFormatting>
  <conditionalFormatting sqref="H43:H44">
    <cfRule type="cellIs" dxfId="194" priority="53" operator="notEqual">
      <formula>0</formula>
    </cfRule>
  </conditionalFormatting>
  <conditionalFormatting sqref="J83:L83">
    <cfRule type="cellIs" dxfId="193" priority="52" operator="notEqual">
      <formula>0</formula>
    </cfRule>
  </conditionalFormatting>
  <conditionalFormatting sqref="N21">
    <cfRule type="cellIs" dxfId="192" priority="51" operator="notEqual">
      <formula>0</formula>
    </cfRule>
  </conditionalFormatting>
  <conditionalFormatting sqref="H27:J27">
    <cfRule type="cellIs" dxfId="191" priority="48" operator="notEqual">
      <formula>0</formula>
    </cfRule>
  </conditionalFormatting>
  <conditionalFormatting sqref="P46">
    <cfRule type="cellIs" dxfId="190" priority="47" operator="notEqual">
      <formula>0</formula>
    </cfRule>
  </conditionalFormatting>
  <conditionalFormatting sqref="Q46">
    <cfRule type="cellIs" dxfId="189" priority="46" operator="notEqual">
      <formula>0</formula>
    </cfRule>
  </conditionalFormatting>
  <conditionalFormatting sqref="P98">
    <cfRule type="cellIs" dxfId="188" priority="45" operator="notEqual">
      <formula>0</formula>
    </cfRule>
  </conditionalFormatting>
  <conditionalFormatting sqref="Q98">
    <cfRule type="cellIs" dxfId="187" priority="44" operator="notEqual">
      <formula>0</formula>
    </cfRule>
  </conditionalFormatting>
  <conditionalFormatting sqref="P143">
    <cfRule type="cellIs" dxfId="186" priority="43" operator="notEqual">
      <formula>0</formula>
    </cfRule>
  </conditionalFormatting>
  <conditionalFormatting sqref="Q143">
    <cfRule type="cellIs" dxfId="185" priority="42" operator="notEqual">
      <formula>0</formula>
    </cfRule>
  </conditionalFormatting>
  <conditionalFormatting sqref="M27:O27">
    <cfRule type="cellIs" dxfId="184" priority="41" operator="notEqual">
      <formula>0</formula>
    </cfRule>
  </conditionalFormatting>
  <conditionalFormatting sqref="M24:O24">
    <cfRule type="cellIs" dxfId="183" priority="40" operator="notEqual">
      <formula>0</formula>
    </cfRule>
  </conditionalFormatting>
  <conditionalFormatting sqref="O21">
    <cfRule type="cellIs" dxfId="182" priority="39" operator="notEqual">
      <formula>0</formula>
    </cfRule>
  </conditionalFormatting>
  <conditionalFormatting sqref="H92:I92">
    <cfRule type="cellIs" dxfId="181" priority="37" operator="notEqual">
      <formula>0</formula>
    </cfRule>
  </conditionalFormatting>
  <conditionalFormatting sqref="H99:I99">
    <cfRule type="cellIs" dxfId="180" priority="36" operator="notEqual">
      <formula>0</formula>
    </cfRule>
  </conditionalFormatting>
  <conditionalFormatting sqref="H144:I144">
    <cfRule type="cellIs" dxfId="179" priority="34" operator="notEqual">
      <formula>0</formula>
    </cfRule>
  </conditionalFormatting>
  <conditionalFormatting sqref="H135:I135">
    <cfRule type="cellIs" dxfId="178" priority="33" operator="notEqual">
      <formula>0</formula>
    </cfRule>
  </conditionalFormatting>
  <conditionalFormatting sqref="S31:S33 T31:U31 S22:U30">
    <cfRule type="cellIs" dxfId="177" priority="32" operator="notEqual">
      <formula>0</formula>
    </cfRule>
  </conditionalFormatting>
  <conditionalFormatting sqref="T32:T33">
    <cfRule type="cellIs" dxfId="176" priority="31" operator="notEqual">
      <formula>0</formula>
    </cfRule>
  </conditionalFormatting>
  <conditionalFormatting sqref="U32:U33">
    <cfRule type="cellIs" dxfId="175" priority="30" operator="notEqual">
      <formula>0</formula>
    </cfRule>
  </conditionalFormatting>
  <conditionalFormatting sqref="S78:S87">
    <cfRule type="cellIs" dxfId="174" priority="29" operator="notEqual">
      <formula>0</formula>
    </cfRule>
  </conditionalFormatting>
  <conditionalFormatting sqref="T78:T87">
    <cfRule type="cellIs" dxfId="173" priority="28" operator="notEqual">
      <formula>0</formula>
    </cfRule>
  </conditionalFormatting>
  <conditionalFormatting sqref="U78:U87">
    <cfRule type="cellIs" dxfId="172" priority="27" operator="notEqual">
      <formula>0</formula>
    </cfRule>
  </conditionalFormatting>
  <conditionalFormatting sqref="S120:S122">
    <cfRule type="cellIs" dxfId="171" priority="20" operator="notEqual">
      <formula>0</formula>
    </cfRule>
  </conditionalFormatting>
  <conditionalFormatting sqref="T120:T122">
    <cfRule type="cellIs" dxfId="170" priority="19" operator="notEqual">
      <formula>0</formula>
    </cfRule>
  </conditionalFormatting>
  <conditionalFormatting sqref="U120:U122">
    <cfRule type="cellIs" dxfId="169" priority="18" operator="notEqual">
      <formula>0</formula>
    </cfRule>
  </conditionalFormatting>
  <conditionalFormatting sqref="H47:I48">
    <cfRule type="cellIs" dxfId="168" priority="17" operator="notEqual">
      <formula>0</formula>
    </cfRule>
  </conditionalFormatting>
  <conditionalFormatting sqref="J30:K30">
    <cfRule type="cellIs" dxfId="167" priority="16" operator="notEqual">
      <formula>0</formula>
    </cfRule>
  </conditionalFormatting>
  <conditionalFormatting sqref="N29:O29">
    <cfRule type="cellIs" dxfId="166" priority="15" operator="notEqual">
      <formula>0</formula>
    </cfRule>
  </conditionalFormatting>
  <conditionalFormatting sqref="M14">
    <cfRule type="cellIs" dxfId="165" priority="14" operator="notEqual">
      <formula>0</formula>
    </cfRule>
  </conditionalFormatting>
  <conditionalFormatting sqref="N14">
    <cfRule type="cellIs" dxfId="164" priority="13" operator="notEqual">
      <formula>0</formula>
    </cfRule>
  </conditionalFormatting>
  <conditionalFormatting sqref="K92:L93">
    <cfRule type="cellIs" dxfId="163" priority="12" operator="notEqual">
      <formula>0</formula>
    </cfRule>
  </conditionalFormatting>
  <conditionalFormatting sqref="K135:L136">
    <cfRule type="cellIs" dxfId="162" priority="11" operator="notEqual">
      <formula>0</formula>
    </cfRule>
  </conditionalFormatting>
  <conditionalFormatting sqref="M18:N18">
    <cfRule type="cellIs" dxfId="161" priority="10" operator="notEqual">
      <formula>0</formula>
    </cfRule>
  </conditionalFormatting>
  <conditionalFormatting sqref="K95">
    <cfRule type="cellIs" dxfId="160" priority="9" operator="notEqual">
      <formula>0</formula>
    </cfRule>
  </conditionalFormatting>
  <conditionalFormatting sqref="L95">
    <cfRule type="cellIs" dxfId="159" priority="8" operator="notEqual">
      <formula>0</formula>
    </cfRule>
  </conditionalFormatting>
  <conditionalFormatting sqref="M28">
    <cfRule type="cellIs" dxfId="158" priority="6" operator="notEqual">
      <formula>0</formula>
    </cfRule>
  </conditionalFormatting>
  <conditionalFormatting sqref="N28:O28">
    <cfRule type="cellIs" dxfId="157" priority="5" operator="notEqual">
      <formula>0</formula>
    </cfRule>
  </conditionalFormatting>
  <conditionalFormatting sqref="J53:K53">
    <cfRule type="cellIs" dxfId="156" priority="4" operator="notEqual">
      <formula>0</formula>
    </cfRule>
  </conditionalFormatting>
  <conditionalFormatting sqref="J103:K103">
    <cfRule type="cellIs" dxfId="155" priority="3" operator="notEqual">
      <formula>0</formula>
    </cfRule>
  </conditionalFormatting>
  <conditionalFormatting sqref="J13:K13">
    <cfRule type="cellIs" dxfId="154" priority="2" operator="notEqual">
      <formula>0</formula>
    </cfRule>
  </conditionalFormatting>
  <conditionalFormatting sqref="J107:K107">
    <cfRule type="cellIs" dxfId="153" priority="1" operator="notEqual">
      <formula>0</formula>
    </cfRule>
  </conditionalFormatting>
  <pageMargins left="0.75" right="0.75" top="1" bottom="1" header="0.5" footer="0.5"/>
  <pageSetup paperSize="9" scale="45" orientation="portrait" r:id="rId1"/>
  <headerFooter>
    <oddFooter>&amp;C&amp;1#&amp;"Calibri"&amp;10 Secret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166"/>
  <sheetViews>
    <sheetView showGridLines="0" workbookViewId="0">
      <selection activeCell="E8" sqref="E8"/>
    </sheetView>
  </sheetViews>
  <sheetFormatPr defaultColWidth="9" defaultRowHeight="12" customHeight="1"/>
  <cols>
    <col min="1" max="1" width="5" style="40" customWidth="1"/>
    <col min="2" max="2" width="49" style="40" bestFit="1" customWidth="1"/>
    <col min="3" max="3" width="15" style="196" customWidth="1"/>
    <col min="4" max="4" width="14.7109375" style="76" customWidth="1"/>
    <col min="5" max="5" width="12" style="76" customWidth="1"/>
    <col min="6" max="6" width="8" style="189" customWidth="1"/>
    <col min="7" max="7" width="2" style="40" customWidth="1"/>
    <col min="8" max="8" width="9.7109375" style="40" customWidth="1"/>
    <col min="9" max="9" width="8" style="40" customWidth="1"/>
    <col min="10" max="13" width="11" style="40" customWidth="1"/>
    <col min="14" max="70" width="8" style="40" customWidth="1"/>
    <col min="71" max="16384" width="9" style="40"/>
  </cols>
  <sheetData>
    <row r="1" spans="2:13" ht="12.75" customHeight="1">
      <c r="D1" s="204"/>
      <c r="E1" s="204"/>
      <c r="F1" s="19"/>
      <c r="G1" s="43"/>
      <c r="H1" s="43"/>
      <c r="I1" s="43"/>
      <c r="J1" s="43"/>
      <c r="K1" s="43"/>
      <c r="L1" s="43"/>
      <c r="M1" s="43"/>
    </row>
    <row r="2" spans="2:13" ht="13.5" customHeight="1">
      <c r="B2" s="1780" t="s">
        <v>77</v>
      </c>
      <c r="C2" s="386" t="s">
        <v>159</v>
      </c>
      <c r="D2" s="386" t="s">
        <v>159</v>
      </c>
      <c r="E2" s="209"/>
      <c r="F2" s="19"/>
      <c r="G2" s="43"/>
      <c r="H2" s="43"/>
      <c r="I2" s="43"/>
      <c r="J2" s="43"/>
      <c r="K2" s="43"/>
      <c r="L2" s="43"/>
      <c r="M2" s="43"/>
    </row>
    <row r="3" spans="2:13" ht="12" customHeight="1">
      <c r="B3" s="1780" t="s">
        <v>24</v>
      </c>
      <c r="C3" s="386" t="s">
        <v>157</v>
      </c>
      <c r="D3" s="386" t="s">
        <v>158</v>
      </c>
      <c r="E3" s="386"/>
      <c r="F3" s="19"/>
      <c r="G3" s="43"/>
      <c r="H3" s="43"/>
      <c r="I3" s="43"/>
      <c r="J3" s="43"/>
      <c r="K3" s="43"/>
      <c r="L3" s="43"/>
      <c r="M3" s="43"/>
    </row>
    <row r="4" spans="2:13" ht="12" customHeight="1">
      <c r="B4" s="387" t="s">
        <v>164</v>
      </c>
      <c r="C4" s="704" t="s">
        <v>2</v>
      </c>
      <c r="D4" s="704" t="s">
        <v>2</v>
      </c>
      <c r="E4" s="388" t="s">
        <v>3</v>
      </c>
      <c r="F4" s="19"/>
      <c r="G4" s="43"/>
      <c r="H4" s="44" t="s">
        <v>22</v>
      </c>
      <c r="I4" s="43"/>
      <c r="J4" s="44" t="s">
        <v>15</v>
      </c>
      <c r="K4" s="43"/>
      <c r="L4" s="44" t="s">
        <v>42</v>
      </c>
      <c r="M4" s="43"/>
    </row>
    <row r="5" spans="2:13" ht="12" customHeight="1">
      <c r="B5" s="408" t="s">
        <v>179</v>
      </c>
      <c r="C5" s="481">
        <v>-422.00000000000415</v>
      </c>
      <c r="D5" s="482">
        <v>-781</v>
      </c>
      <c r="E5" s="547">
        <v>45.966709346991038</v>
      </c>
      <c r="F5" s="19"/>
      <c r="G5" s="43"/>
      <c r="H5" s="29">
        <f>IFERROR(ROUND(IF(C5&gt;0,100*(ROUND(C5,0)-ROUND(D5,0))/ROUND(D5,0),-100*(ROUND(C5,0)-ROUND(D5,0))/ROUND(D5,0)),0)-ROUND(E5,0),0)</f>
        <v>0</v>
      </c>
      <c r="I5" s="43"/>
      <c r="J5" s="44" t="e">
        <f>CQtr&amp;" YTD"</f>
        <v>#REF!</v>
      </c>
      <c r="K5" s="44" t="e">
        <f>PPPPQtr&amp;" YTD"</f>
        <v>#REF!</v>
      </c>
      <c r="L5" s="44" t="e">
        <f>CQtr&amp;" YTD"</f>
        <v>#REF!</v>
      </c>
      <c r="M5" s="44" t="e">
        <f>PPPPQtr&amp;" YTD"</f>
        <v>#REF!</v>
      </c>
    </row>
    <row r="6" spans="2:13" ht="12" customHeight="1">
      <c r="B6" s="409" t="s">
        <v>180</v>
      </c>
      <c r="C6" s="391">
        <v>26.000000000000313</v>
      </c>
      <c r="D6" s="538">
        <v>508</v>
      </c>
      <c r="E6" s="558">
        <v>-94.881889763779526</v>
      </c>
      <c r="F6" s="19"/>
      <c r="G6" s="43"/>
      <c r="H6" s="29">
        <f>IFERROR(ROUND(IF(C6&gt;0,100*(ROUND(C6,0)-ROUND(D6,0))/ROUND(D6,0),-100*(ROUND(C6,0)-ROUND(D6,0))/ROUND(D6,0)),0)-ROUND(E6,0),0)</f>
        <v>0</v>
      </c>
      <c r="I6" s="43"/>
      <c r="J6" s="44"/>
      <c r="K6" s="43"/>
      <c r="L6" s="43"/>
      <c r="M6" s="43"/>
    </row>
    <row r="7" spans="2:13" ht="12" customHeight="1">
      <c r="B7" s="393" t="s">
        <v>101</v>
      </c>
      <c r="C7" s="394">
        <v>-396.00000000000801</v>
      </c>
      <c r="D7" s="395">
        <v>-273</v>
      </c>
      <c r="E7" s="730">
        <v>-45.054945054945058</v>
      </c>
      <c r="F7" s="19"/>
      <c r="G7" s="43"/>
      <c r="H7" s="29">
        <f>IFERROR(ROUND(IF(C7&gt;0,100*(ROUND(C7,0)-ROUND(D7,0))/ROUND(D7,0),-100*(ROUND(C7,0)-ROUND(D7,0))/ROUND(D7,0)),0)-ROUND(E7,0),0)</f>
        <v>0</v>
      </c>
      <c r="I7" s="43"/>
      <c r="J7" s="29">
        <f>ROUND(C5,0)+ROUND(C6,0)-ROUND(C7,0)</f>
        <v>0</v>
      </c>
      <c r="K7" s="30">
        <f>ROUND(D5,0)+ROUND(D6,0)-ROUND(D7,0)</f>
        <v>0</v>
      </c>
      <c r="L7" s="29">
        <f>C7-'CYYTD performance measures excl'!F10</f>
        <v>0</v>
      </c>
      <c r="M7" s="29">
        <f>D7-'PYYTD performance measures'!F10</f>
        <v>0</v>
      </c>
    </row>
    <row r="8" spans="2:13" ht="12" customHeight="1">
      <c r="B8" s="390" t="s">
        <v>215</v>
      </c>
      <c r="C8" s="739">
        <v>-26.999999999999829</v>
      </c>
      <c r="D8" s="538">
        <v>16</v>
      </c>
      <c r="E8" s="558" t="s">
        <v>1</v>
      </c>
      <c r="F8" s="19"/>
      <c r="G8" s="43"/>
      <c r="H8" s="29">
        <f t="shared" ref="H8" si="0">IFERROR(ROUND(IF(C8&gt;0,100*(ROUND(C8,0)-ROUND(D8,0))/ROUND(D8,0),-100*(ROUND(C8,0)-ROUND(D8,0))/ROUND(D8,0)),0)-ROUND(E8,0),0)</f>
        <v>0</v>
      </c>
      <c r="I8" s="43"/>
      <c r="J8" s="43"/>
      <c r="K8" s="43"/>
      <c r="L8" s="43"/>
      <c r="M8" s="43"/>
    </row>
    <row r="9" spans="2:13" s="17" customFormat="1" ht="12" customHeight="1">
      <c r="B9" s="393" t="s">
        <v>172</v>
      </c>
      <c r="C9" s="740">
        <v>-423.00000000000779</v>
      </c>
      <c r="D9" s="395">
        <v>-257</v>
      </c>
      <c r="E9" s="748">
        <v>-64.591439688715951</v>
      </c>
      <c r="F9" s="19"/>
      <c r="G9" s="43"/>
      <c r="H9" s="29">
        <f>IFERROR(ROUND(IF(C9&gt;0,100*(ROUND(C9,0)-ROUND(D9,0))/ROUND(D9,0),-100*(ROUND(C9,0)-ROUND(D9,0))/ROUND(D9,0)),0)-ROUND(E9,0),0)</f>
        <v>0</v>
      </c>
      <c r="I9" s="43"/>
      <c r="J9" s="29">
        <f>ROUND(C7,0)+ROUND(C8,0)-ROUND(C9,0)</f>
        <v>0</v>
      </c>
      <c r="K9" s="29">
        <f>ROUND(D7,0)+ROUND(D8,0)-ROUND(D9,0)</f>
        <v>0</v>
      </c>
      <c r="L9" s="43"/>
      <c r="M9" s="43"/>
    </row>
    <row r="10" spans="2:13" ht="12.75">
      <c r="B10" s="397" t="s">
        <v>96</v>
      </c>
      <c r="C10" s="741">
        <v>-200</v>
      </c>
      <c r="D10" s="483">
        <v>-228</v>
      </c>
      <c r="E10" s="549">
        <v>12.280701754385966</v>
      </c>
      <c r="F10" s="19"/>
      <c r="G10" s="43"/>
      <c r="H10" s="29">
        <f>IFERROR(ROUND(IF(C10&gt;0,100*(ROUND(C10,0)-ROUND(D10,0))/ROUND(D10,0),-100*(ROUND(C10,0)-ROUND(D10,0))/ROUND(D10,0)),0)-ROUND(E10,0),0)</f>
        <v>0</v>
      </c>
      <c r="I10" s="43"/>
      <c r="J10" s="43"/>
      <c r="K10" s="43"/>
      <c r="L10" s="29">
        <f>ROUND(C15,0)-ROUND(C14,0)-ROUND('CYYTD performance measures excl'!F8,0)</f>
        <v>0</v>
      </c>
      <c r="M10" s="29">
        <f>D10+D11+D13-'PYYTD performance measures'!F8</f>
        <v>0</v>
      </c>
    </row>
    <row r="11" spans="2:13" ht="12.75">
      <c r="B11" s="390" t="s">
        <v>156</v>
      </c>
      <c r="C11" s="391">
        <v>-11</v>
      </c>
      <c r="D11" s="538">
        <v>-13</v>
      </c>
      <c r="E11" s="558">
        <v>15.384615384615385</v>
      </c>
      <c r="F11" s="19"/>
      <c r="G11" s="43"/>
      <c r="H11" s="29">
        <f t="shared" ref="H11:H13" si="1">IFERROR(ROUND(IF(C11&gt;0,100*(ROUND(C11,0)-ROUND(D11,0))/ROUND(D11,0),-100*(ROUND(C11,0)-ROUND(D11,0))/ROUND(D11,0)),0)-ROUND(E11,0),0)</f>
        <v>0</v>
      </c>
      <c r="I11" s="43"/>
      <c r="J11" s="43"/>
      <c r="K11" s="43"/>
      <c r="L11" s="43"/>
      <c r="M11" s="43"/>
    </row>
    <row r="12" spans="2:13" ht="12.75">
      <c r="B12" s="393" t="s">
        <v>0</v>
      </c>
      <c r="C12" s="740">
        <v>-211</v>
      </c>
      <c r="D12" s="395">
        <v>-241</v>
      </c>
      <c r="E12" s="730">
        <v>12.448132780082988</v>
      </c>
      <c r="F12" s="19"/>
      <c r="G12" s="43"/>
      <c r="H12" s="29">
        <f t="shared" si="1"/>
        <v>0</v>
      </c>
      <c r="I12" s="43"/>
      <c r="J12" s="29">
        <f>ROUND(C10,0)+ROUND(C11,0)-ROUND(C12,0)</f>
        <v>0</v>
      </c>
      <c r="K12" s="29">
        <f>ROUND(D10,0)+ROUND(D11,0)-ROUND(D12,0)</f>
        <v>0</v>
      </c>
      <c r="L12" s="43"/>
      <c r="M12" s="43"/>
    </row>
    <row r="13" spans="2:13" ht="12.75">
      <c r="B13" s="397" t="s">
        <v>46</v>
      </c>
      <c r="C13" s="398">
        <v>0</v>
      </c>
      <c r="D13" s="483">
        <v>-140</v>
      </c>
      <c r="E13" s="549" t="s">
        <v>1</v>
      </c>
      <c r="F13" s="19"/>
      <c r="G13" s="43"/>
      <c r="H13" s="29">
        <f t="shared" si="1"/>
        <v>0</v>
      </c>
      <c r="I13" s="43"/>
      <c r="J13" s="43"/>
      <c r="K13" s="43"/>
      <c r="L13" s="43"/>
      <c r="M13" s="43"/>
    </row>
    <row r="14" spans="2:13" ht="12" customHeight="1">
      <c r="B14" s="390" t="s">
        <v>4</v>
      </c>
      <c r="C14" s="391">
        <v>-151.3943382021906</v>
      </c>
      <c r="D14" s="538">
        <v>-1597</v>
      </c>
      <c r="E14" s="558">
        <v>90.544771446462121</v>
      </c>
      <c r="F14" s="19"/>
      <c r="G14" s="43"/>
      <c r="H14" s="29">
        <f t="shared" ref="H14" si="2">IFERROR(ROUND(IF(C14&gt;0,100*(ROUND(C14,0)-ROUND(D14,0))/ROUND(D14,0),-100*(ROUND(C14,0)-ROUND(D14,0))/ROUND(D14,0)),0)-ROUND(E14,0),0)</f>
        <v>0</v>
      </c>
      <c r="I14" s="43"/>
      <c r="J14" s="43"/>
      <c r="K14" s="43"/>
      <c r="L14" s="43"/>
      <c r="M14" s="43"/>
    </row>
    <row r="15" spans="2:13" ht="12" customHeight="1">
      <c r="B15" s="393" t="s">
        <v>5</v>
      </c>
      <c r="C15" s="740">
        <v>-361.99999999999989</v>
      </c>
      <c r="D15" s="395">
        <v>-1978</v>
      </c>
      <c r="E15" s="730">
        <v>81.69868554095045</v>
      </c>
      <c r="F15" s="19"/>
      <c r="G15" s="43"/>
      <c r="H15" s="29">
        <f>IFERROR(ROUND(IF(C15&gt;0,100*(ROUND(C15,0)-ROUND(D15,0))/ROUND(D15,0),-100*(ROUND(C15,0)-ROUND(D15,0))/ROUND(D15,0)),0)-ROUND(E15,0),0)</f>
        <v>0</v>
      </c>
      <c r="I15" s="43"/>
      <c r="J15" s="29">
        <f>ROUND(C10,0)+ROUND(C14,0)+ROUND(C11,0)+ROUND(C13,0)-ROUND(C15,0)</f>
        <v>0</v>
      </c>
      <c r="K15" s="29">
        <f>ROUND(D10,0)+ROUND(D14,0)+ROUND(D11,0)+ROUND(D13,0)-ROUND(D15,0)</f>
        <v>0</v>
      </c>
      <c r="L15" s="29">
        <f>C15-'CYYTD performance measures excl'!F6</f>
        <v>0</v>
      </c>
      <c r="M15" s="29">
        <f>D15-'PYYTD performance measures'!F6</f>
        <v>0</v>
      </c>
    </row>
    <row r="16" spans="2:13" ht="12" customHeight="1">
      <c r="B16" s="587" t="s">
        <v>9</v>
      </c>
      <c r="C16" s="391">
        <v>2.0000000000056803</v>
      </c>
      <c r="D16" s="538">
        <v>-2</v>
      </c>
      <c r="E16" s="538" t="s">
        <v>1</v>
      </c>
      <c r="F16" s="19"/>
      <c r="G16" s="43"/>
      <c r="H16" s="29">
        <f>IFERROR(ROUND(IF(C16&gt;0,100*(ROUND(C16,0)-ROUND(D16,0))/ROUND(D16,0),-100*(ROUND(C16,0)-ROUND(D16,0))/ROUND(D16,0)),0)-ROUND(E16,0),0)</f>
        <v>0</v>
      </c>
      <c r="I16" s="43"/>
      <c r="J16" s="43"/>
      <c r="K16" s="43"/>
      <c r="L16" s="43"/>
      <c r="M16" s="43"/>
    </row>
    <row r="17" spans="1:13" ht="12" customHeight="1">
      <c r="B17" s="393" t="s">
        <v>219</v>
      </c>
      <c r="C17" s="394">
        <v>-783.00000000000227</v>
      </c>
      <c r="D17" s="395">
        <v>-2237</v>
      </c>
      <c r="E17" s="395">
        <v>64.997764863656684</v>
      </c>
      <c r="F17" s="19"/>
      <c r="G17" s="43"/>
      <c r="H17" s="29">
        <f>IFERROR(ROUND(IF(C17&gt;0,100*(ROUND(C17,0)-ROUND(D17,0))/ROUND(D17,0),-100*(ROUND(C17,0)-ROUND(D17,0))/ROUND(D17,0)),0)-ROUND(E17,0),0)</f>
        <v>0</v>
      </c>
      <c r="I17" s="43"/>
      <c r="J17" s="29">
        <f>ROUND(C9,0)+ROUND(C15,0)+ROUND(C16,0)-ROUND(C17,0)</f>
        <v>0</v>
      </c>
      <c r="K17" s="29">
        <f>ROUND(D9,0)+ROUND(D15,0)+ROUND(D16,0)-ROUND(D17,0)</f>
        <v>0</v>
      </c>
      <c r="L17" s="29">
        <f>ROUND(C17,0)-ROUND('CYYTD performance measures excl'!F15,0)</f>
        <v>0</v>
      </c>
      <c r="M17" s="29">
        <f>D17-'PYYTD performance measures'!F15</f>
        <v>0</v>
      </c>
    </row>
    <row r="18" spans="1:13" ht="12" customHeight="1">
      <c r="B18" s="400" t="s">
        <v>220</v>
      </c>
      <c r="C18" s="741">
        <v>-635.99999999999977</v>
      </c>
      <c r="D18" s="483">
        <v>-2200</v>
      </c>
      <c r="E18" s="483">
        <v>71.090909090909093</v>
      </c>
      <c r="F18" s="19"/>
      <c r="G18" s="43"/>
      <c r="H18" s="29">
        <f>IFERROR(ROUND(IF(C18&gt;0,100*(ROUND(C18,0)-ROUND(D18,0))/ROUND(D18,0),-100*(ROUND(C18,0)-ROUND(D18,0))/ROUND(D18,0)),0)-ROUND(E18,0),0)</f>
        <v>0</v>
      </c>
      <c r="I18" s="228"/>
      <c r="J18" s="29"/>
      <c r="K18" s="29"/>
      <c r="L18" s="29">
        <f>ROUND(C18,0)-ROUND('CYYTD performance measures excl'!F20,0)</f>
        <v>0</v>
      </c>
      <c r="M18" s="29">
        <f>D18-'PYYTD performance measures'!F20</f>
        <v>0</v>
      </c>
    </row>
    <row r="19" spans="1:13" ht="12" customHeight="1">
      <c r="B19" s="400"/>
      <c r="C19" s="483"/>
      <c r="D19" s="483"/>
      <c r="E19" s="410"/>
      <c r="F19" s="19"/>
      <c r="G19" s="43"/>
      <c r="H19" s="43"/>
      <c r="I19" s="43"/>
      <c r="J19" s="43"/>
      <c r="K19" s="43"/>
      <c r="L19" s="43"/>
      <c r="M19" s="43"/>
    </row>
    <row r="20" spans="1:13" ht="12" customHeight="1">
      <c r="B20" s="402" t="s">
        <v>182</v>
      </c>
      <c r="C20" s="351" t="s">
        <v>151</v>
      </c>
      <c r="D20" s="351" t="s">
        <v>151</v>
      </c>
      <c r="E20" s="351"/>
      <c r="F20" s="19"/>
      <c r="G20" s="43"/>
      <c r="H20" s="43"/>
      <c r="I20" s="227"/>
      <c r="J20" s="43"/>
      <c r="K20" s="43"/>
      <c r="L20" s="43"/>
      <c r="M20" s="43"/>
    </row>
    <row r="21" spans="1:13" s="77" customFormat="1" ht="12" customHeight="1">
      <c r="B21" s="389" t="s">
        <v>10</v>
      </c>
      <c r="C21" s="403">
        <v>21039.999999999898</v>
      </c>
      <c r="D21" s="404">
        <v>21500</v>
      </c>
      <c r="E21" s="404"/>
      <c r="F21" s="19"/>
      <c r="G21" s="43"/>
      <c r="H21" s="43"/>
      <c r="I21" s="43"/>
      <c r="J21" s="43"/>
      <c r="K21" s="43"/>
      <c r="L21" s="43"/>
      <c r="M21" s="43"/>
    </row>
    <row r="22" spans="1:13" ht="12" customHeight="1">
      <c r="B22" s="405" t="s">
        <v>113</v>
      </c>
      <c r="C22" s="406">
        <v>10986.984355423112</v>
      </c>
      <c r="D22" s="539">
        <v>26000</v>
      </c>
      <c r="E22" s="539"/>
      <c r="F22" s="19"/>
      <c r="G22" s="43"/>
      <c r="H22" s="29">
        <f>ROUND(C21,-2)-ROUND('Head Office Qrtly'!C19,-2)</f>
        <v>3300</v>
      </c>
      <c r="I22" s="29">
        <f>ROUND(D21,-2)-ROUND('Head Office Qrtly'!H19,-2)</f>
        <v>-2100</v>
      </c>
      <c r="J22" s="29"/>
      <c r="K22" s="43"/>
      <c r="L22" s="43"/>
      <c r="M22" s="43"/>
    </row>
    <row r="23" spans="1:13" ht="12" customHeight="1">
      <c r="B23" s="405" t="s">
        <v>114</v>
      </c>
      <c r="C23" s="411">
        <v>5562.7823771247631</v>
      </c>
      <c r="D23" s="412">
        <v>4900</v>
      </c>
      <c r="E23" s="413"/>
      <c r="F23" s="19"/>
      <c r="G23" s="43"/>
      <c r="H23" s="29">
        <f>ROUND(C22,-2)-ROUND('Head Office Qrtly'!C20,-2)</f>
        <v>300</v>
      </c>
      <c r="I23" s="29">
        <f>ROUND(D22,-2)-ROUND('Head Office Qrtly'!H20,-2)</f>
        <v>16000</v>
      </c>
      <c r="J23" s="29"/>
      <c r="K23" s="43"/>
      <c r="L23" s="43"/>
      <c r="M23" s="43"/>
    </row>
    <row r="24" spans="1:13" ht="12" customHeight="1">
      <c r="B24" s="405"/>
      <c r="C24" s="414"/>
      <c r="D24" s="414"/>
      <c r="E24" s="415"/>
      <c r="F24" s="19"/>
      <c r="G24" s="43"/>
      <c r="H24" s="29">
        <f>ROUND(C23,-2)-ROUND('Head Office Qrtly'!C21,-2)</f>
        <v>2300</v>
      </c>
      <c r="I24" s="29">
        <f>ROUND(D23,-2)-ROUND('Head Office Qrtly'!H21,-2)</f>
        <v>-1100</v>
      </c>
      <c r="J24" s="29"/>
      <c r="K24" s="43"/>
      <c r="L24" s="43"/>
      <c r="M24" s="43"/>
    </row>
    <row r="25" spans="1:13" ht="12" customHeight="1">
      <c r="B25" s="622" t="s">
        <v>175</v>
      </c>
      <c r="C25" s="623"/>
      <c r="D25" s="623"/>
      <c r="E25" s="624"/>
      <c r="F25" s="19"/>
      <c r="G25" s="43"/>
      <c r="H25" s="43"/>
      <c r="I25" s="43"/>
      <c r="J25" s="43"/>
      <c r="K25" s="43"/>
      <c r="L25" s="43"/>
      <c r="M25" s="43"/>
    </row>
    <row r="26" spans="1:13" ht="12" customHeight="1">
      <c r="B26" s="625" t="s">
        <v>190</v>
      </c>
      <c r="C26" s="731">
        <v>5056.3351808721118</v>
      </c>
      <c r="D26" s="626">
        <v>3100</v>
      </c>
      <c r="E26" s="627"/>
      <c r="F26" s="19"/>
      <c r="G26" s="43"/>
      <c r="H26" s="43"/>
      <c r="I26" s="43"/>
      <c r="J26" s="43"/>
      <c r="K26" s="43"/>
      <c r="L26" s="43"/>
      <c r="M26" s="43"/>
    </row>
    <row r="27" spans="1:13" ht="12" customHeight="1">
      <c r="B27" s="480"/>
      <c r="C27" s="407"/>
      <c r="D27" s="407"/>
      <c r="E27" s="416"/>
      <c r="F27" s="19"/>
      <c r="G27" s="43"/>
      <c r="H27" s="43"/>
      <c r="I27" s="43"/>
      <c r="J27" s="43"/>
      <c r="K27" s="43"/>
      <c r="L27" s="43"/>
      <c r="M27" s="43"/>
    </row>
    <row r="28" spans="1:13" s="76" customFormat="1" ht="12" customHeight="1">
      <c r="A28" s="40"/>
      <c r="B28" s="628" t="s">
        <v>178</v>
      </c>
      <c r="C28" s="629" t="s">
        <v>2</v>
      </c>
      <c r="D28" s="629" t="s">
        <v>2</v>
      </c>
      <c r="E28" s="629"/>
      <c r="F28" s="19"/>
      <c r="G28" s="43"/>
      <c r="H28" s="43"/>
      <c r="I28" s="43"/>
      <c r="J28" s="43"/>
      <c r="K28" s="43"/>
      <c r="L28" s="29">
        <f>C26-'CYYTD performance measures excl'!F27</f>
        <v>0</v>
      </c>
      <c r="M28" s="210">
        <f>ROUND(D26,-2)-ROUND('PYYTD performance measures'!F27,-2)</f>
        <v>0</v>
      </c>
    </row>
    <row r="29" spans="1:13" s="76" customFormat="1" ht="12" customHeight="1">
      <c r="A29" s="40"/>
      <c r="B29" s="625" t="s">
        <v>219</v>
      </c>
      <c r="C29" s="737">
        <v>-631.60566179781165</v>
      </c>
      <c r="D29" s="630">
        <v>-640</v>
      </c>
      <c r="E29" s="631">
        <v>1.25</v>
      </c>
      <c r="F29" s="19"/>
      <c r="G29" s="43"/>
      <c r="H29" s="43"/>
      <c r="I29" s="43"/>
      <c r="J29" s="43"/>
      <c r="K29" s="43"/>
      <c r="L29" s="43"/>
      <c r="M29" s="43"/>
    </row>
    <row r="30" spans="1:13" s="76" customFormat="1" ht="12.75">
      <c r="A30" s="40"/>
      <c r="B30" s="400" t="s">
        <v>221</v>
      </c>
      <c r="C30" s="738">
        <v>-524.84074720870899</v>
      </c>
      <c r="D30" s="417">
        <v>-642</v>
      </c>
      <c r="E30" s="329">
        <v>18.22429906542056</v>
      </c>
      <c r="F30" s="19"/>
      <c r="G30" s="43"/>
      <c r="H30" s="43"/>
      <c r="I30" s="43"/>
      <c r="J30" s="43"/>
      <c r="K30" s="43"/>
      <c r="L30" s="43"/>
      <c r="M30" s="43"/>
    </row>
    <row r="31" spans="1:13" s="76" customFormat="1" ht="12" customHeight="1">
      <c r="A31" s="40"/>
      <c r="B31" s="40"/>
      <c r="C31" s="211"/>
      <c r="D31" s="211"/>
      <c r="F31" s="40"/>
      <c r="G31" s="43"/>
      <c r="H31" s="29">
        <f>IFERROR(ROUND(IF(C29&gt;0,100*(ROUND(C29,0)-ROUND(D29,0))/ROUND(D29,0),-100*(ROUND(C29,0)-ROUND(D29,0))/ROUND(D29,0)),0)-ROUND(E29,0),0)</f>
        <v>0</v>
      </c>
      <c r="I31" s="43"/>
      <c r="J31" s="29">
        <f>ROUND(C14,0)-ROUND(C17,0)+ROUND(C29,0)</f>
        <v>0</v>
      </c>
      <c r="K31" s="29">
        <f>ROUND(D14,0)-ROUND(D17,0)+ROUND(D29,0)</f>
        <v>0</v>
      </c>
      <c r="L31" s="29">
        <f>C29-'CYYTD performance measures excl'!F17</f>
        <v>0</v>
      </c>
      <c r="M31" s="29">
        <f>ROUND(D29,-2)-ROUND('PYYTD performance measures'!F17,-2)</f>
        <v>0</v>
      </c>
    </row>
    <row r="32" spans="1:13" s="76" customFormat="1" ht="12" customHeight="1">
      <c r="A32" s="40"/>
      <c r="B32" s="40"/>
      <c r="C32" s="40"/>
      <c r="D32" s="40"/>
      <c r="E32" s="40"/>
      <c r="F32" s="189"/>
      <c r="G32" s="43"/>
      <c r="H32" s="29">
        <f>IFERROR(ROUND(IF(C30&gt;0,100*(ROUND(C30,0)-ROUND(D30,0))/ROUND(D30,0),-100*(ROUND(C30,0)-ROUND(D30,0))/ROUND(D30,0)),0)-ROUND(E30,0),0)</f>
        <v>0</v>
      </c>
      <c r="I32" s="43"/>
      <c r="J32" s="43"/>
      <c r="K32" s="43"/>
      <c r="L32" s="29">
        <f>C30-'CYYTD performance measures excl'!F22</f>
        <v>0</v>
      </c>
      <c r="M32" s="29">
        <f>D30-'PYYTD performance measures'!F22</f>
        <v>0</v>
      </c>
    </row>
    <row r="33" spans="3:6" ht="12" customHeight="1">
      <c r="C33" s="40"/>
      <c r="D33" s="40"/>
      <c r="E33" s="40"/>
    </row>
    <row r="34" spans="3:6" ht="12.75" customHeight="1">
      <c r="C34" s="40"/>
      <c r="D34" s="40"/>
      <c r="E34" s="40"/>
    </row>
    <row r="35" spans="3:6" ht="12.75" customHeight="1">
      <c r="C35" s="40"/>
      <c r="D35" s="40"/>
      <c r="E35" s="40"/>
      <c r="F35" s="40"/>
    </row>
    <row r="36" spans="3:6" ht="12.75" customHeight="1">
      <c r="C36" s="19"/>
      <c r="D36" s="19"/>
      <c r="E36" s="40"/>
      <c r="F36" s="40"/>
    </row>
    <row r="37" spans="3:6" ht="12" customHeight="1">
      <c r="C37" s="40"/>
      <c r="D37" s="40"/>
      <c r="E37" s="40"/>
      <c r="F37" s="40"/>
    </row>
    <row r="38" spans="3:6" ht="12" customHeight="1">
      <c r="F38" s="40"/>
    </row>
    <row r="39" spans="3:6" ht="12" customHeight="1">
      <c r="C39" s="40"/>
      <c r="D39" s="40"/>
      <c r="E39" s="40"/>
      <c r="F39" s="40"/>
    </row>
    <row r="40" spans="3:6" ht="12" customHeight="1">
      <c r="C40" s="40"/>
      <c r="D40" s="40"/>
      <c r="E40" s="40"/>
      <c r="F40" s="40"/>
    </row>
    <row r="41" spans="3:6" ht="12" customHeight="1">
      <c r="C41" s="40"/>
      <c r="D41" s="40"/>
      <c r="E41" s="40"/>
    </row>
    <row r="42" spans="3:6" ht="12" customHeight="1">
      <c r="C42" s="40"/>
      <c r="D42" s="40"/>
      <c r="E42" s="40"/>
      <c r="F42" s="40"/>
    </row>
    <row r="43" spans="3:6" ht="12" customHeight="1">
      <c r="C43" s="40"/>
      <c r="D43" s="40"/>
      <c r="E43" s="40"/>
      <c r="F43" s="40"/>
    </row>
    <row r="44" spans="3:6" ht="12" customHeight="1">
      <c r="C44" s="40"/>
      <c r="D44" s="40"/>
      <c r="E44" s="40"/>
      <c r="F44" s="40"/>
    </row>
    <row r="45" spans="3:6" ht="12" customHeight="1">
      <c r="C45" s="40"/>
      <c r="D45" s="40"/>
      <c r="E45" s="40"/>
      <c r="F45" s="40"/>
    </row>
    <row r="46" spans="3:6" ht="12" customHeight="1">
      <c r="C46" s="40"/>
      <c r="D46" s="40"/>
      <c r="E46" s="40"/>
      <c r="F46" s="40"/>
    </row>
    <row r="47" spans="3:6" ht="12" customHeight="1">
      <c r="C47" s="40"/>
      <c r="D47" s="40"/>
      <c r="E47" s="40"/>
      <c r="F47" s="40"/>
    </row>
    <row r="48" spans="3:6" ht="12" customHeight="1">
      <c r="C48" s="40"/>
      <c r="D48" s="40"/>
      <c r="E48" s="40"/>
      <c r="F48" s="40"/>
    </row>
    <row r="49" spans="3:6" ht="12" customHeight="1">
      <c r="C49" s="40"/>
      <c r="D49" s="40"/>
      <c r="E49" s="40"/>
      <c r="F49" s="40"/>
    </row>
    <row r="50" spans="3:6" ht="12" customHeight="1">
      <c r="C50" s="40"/>
      <c r="D50" s="40"/>
      <c r="E50" s="40"/>
      <c r="F50" s="40"/>
    </row>
    <row r="51" spans="3:6" ht="12" customHeight="1">
      <c r="C51" s="40"/>
      <c r="D51" s="40"/>
      <c r="E51" s="40"/>
      <c r="F51" s="40"/>
    </row>
    <row r="52" spans="3:6" ht="12" customHeight="1">
      <c r="C52" s="40"/>
      <c r="D52" s="40"/>
      <c r="E52" s="40"/>
      <c r="F52" s="40"/>
    </row>
    <row r="53" spans="3:6" ht="12" customHeight="1">
      <c r="C53" s="40"/>
      <c r="D53" s="40"/>
      <c r="E53" s="40"/>
      <c r="F53" s="40"/>
    </row>
    <row r="54" spans="3:6" ht="12" customHeight="1">
      <c r="C54" s="40"/>
      <c r="D54" s="40"/>
      <c r="E54" s="40"/>
      <c r="F54" s="40"/>
    </row>
    <row r="55" spans="3:6" ht="12" customHeight="1">
      <c r="C55" s="40"/>
      <c r="D55" s="40"/>
      <c r="E55" s="40"/>
      <c r="F55" s="40"/>
    </row>
    <row r="56" spans="3:6" ht="12" customHeight="1">
      <c r="C56" s="40"/>
      <c r="D56" s="40"/>
      <c r="E56" s="40"/>
      <c r="F56" s="40"/>
    </row>
    <row r="57" spans="3:6" ht="12" customHeight="1">
      <c r="C57" s="40"/>
      <c r="D57" s="40"/>
      <c r="E57" s="40"/>
      <c r="F57" s="40"/>
    </row>
    <row r="58" spans="3:6" ht="12" customHeight="1">
      <c r="C58" s="40"/>
      <c r="D58" s="40"/>
      <c r="E58" s="40"/>
      <c r="F58" s="40"/>
    </row>
    <row r="59" spans="3:6" ht="12" customHeight="1">
      <c r="C59" s="40"/>
      <c r="D59" s="40"/>
      <c r="E59" s="40"/>
      <c r="F59" s="40"/>
    </row>
    <row r="60" spans="3:6" ht="12" customHeight="1">
      <c r="C60" s="40"/>
      <c r="D60" s="40"/>
      <c r="E60" s="40"/>
      <c r="F60" s="40"/>
    </row>
    <row r="61" spans="3:6" ht="12" customHeight="1">
      <c r="C61" s="40"/>
      <c r="D61" s="40"/>
      <c r="E61" s="40"/>
      <c r="F61" s="40"/>
    </row>
    <row r="62" spans="3:6" ht="12" customHeight="1">
      <c r="C62" s="40"/>
      <c r="D62" s="40"/>
      <c r="E62" s="40"/>
      <c r="F62" s="40"/>
    </row>
    <row r="63" spans="3:6" ht="12" customHeight="1">
      <c r="C63" s="40"/>
      <c r="D63" s="40"/>
      <c r="E63" s="40"/>
      <c r="F63" s="40"/>
    </row>
    <row r="64" spans="3:6" ht="12" customHeight="1">
      <c r="C64" s="40"/>
      <c r="D64" s="40"/>
      <c r="E64" s="40"/>
      <c r="F64" s="40"/>
    </row>
    <row r="65" spans="3:6" ht="12" customHeight="1">
      <c r="C65" s="40"/>
      <c r="D65" s="40"/>
      <c r="E65" s="40"/>
      <c r="F65" s="40"/>
    </row>
    <row r="66" spans="3:6" ht="12" customHeight="1">
      <c r="C66" s="40"/>
      <c r="D66" s="40"/>
      <c r="E66" s="40"/>
      <c r="F66" s="40"/>
    </row>
    <row r="67" spans="3:6" ht="12" customHeight="1">
      <c r="C67" s="40"/>
      <c r="D67" s="40"/>
      <c r="E67" s="40"/>
      <c r="F67" s="40"/>
    </row>
    <row r="68" spans="3:6" ht="12" customHeight="1">
      <c r="C68" s="40"/>
      <c r="D68" s="40"/>
      <c r="E68" s="40"/>
      <c r="F68" s="40"/>
    </row>
    <row r="69" spans="3:6" ht="12" customHeight="1">
      <c r="C69" s="40"/>
      <c r="D69" s="40"/>
      <c r="E69" s="40"/>
      <c r="F69" s="40"/>
    </row>
    <row r="70" spans="3:6" ht="12" customHeight="1">
      <c r="C70" s="40"/>
      <c r="D70" s="40"/>
      <c r="E70" s="40"/>
      <c r="F70" s="40"/>
    </row>
    <row r="71" spans="3:6" ht="12" customHeight="1">
      <c r="C71" s="40"/>
      <c r="D71" s="40"/>
      <c r="E71" s="40"/>
      <c r="F71" s="40"/>
    </row>
    <row r="72" spans="3:6" ht="12" customHeight="1">
      <c r="C72" s="40"/>
      <c r="D72" s="40"/>
      <c r="E72" s="40"/>
      <c r="F72" s="40"/>
    </row>
    <row r="73" spans="3:6" ht="12" customHeight="1">
      <c r="C73" s="40"/>
      <c r="D73" s="40"/>
      <c r="E73" s="40"/>
      <c r="F73" s="40"/>
    </row>
    <row r="74" spans="3:6" ht="12" customHeight="1">
      <c r="C74" s="40"/>
      <c r="D74" s="40"/>
      <c r="E74" s="40"/>
      <c r="F74" s="40"/>
    </row>
    <row r="75" spans="3:6" ht="12" customHeight="1">
      <c r="C75" s="40"/>
      <c r="D75" s="40"/>
      <c r="E75" s="40"/>
      <c r="F75" s="40"/>
    </row>
    <row r="76" spans="3:6" ht="12" customHeight="1">
      <c r="C76" s="40"/>
      <c r="D76" s="40"/>
      <c r="E76" s="40"/>
      <c r="F76" s="40"/>
    </row>
    <row r="77" spans="3:6" ht="12" customHeight="1">
      <c r="C77" s="40"/>
      <c r="D77" s="40"/>
      <c r="E77" s="40"/>
      <c r="F77" s="40"/>
    </row>
    <row r="78" spans="3:6" ht="12" customHeight="1">
      <c r="C78" s="40"/>
      <c r="D78" s="40"/>
      <c r="E78" s="40"/>
      <c r="F78" s="40"/>
    </row>
    <row r="79" spans="3:6" ht="12" customHeight="1">
      <c r="C79" s="40"/>
      <c r="D79" s="40"/>
      <c r="E79" s="40"/>
      <c r="F79" s="40"/>
    </row>
    <row r="80" spans="3:6" ht="12" customHeight="1">
      <c r="C80" s="40"/>
      <c r="D80" s="40"/>
      <c r="E80" s="40"/>
      <c r="F80" s="40"/>
    </row>
    <row r="81" spans="3:6" ht="12" customHeight="1">
      <c r="C81" s="40"/>
      <c r="D81" s="40"/>
      <c r="E81" s="40"/>
      <c r="F81" s="40"/>
    </row>
    <row r="82" spans="3:6" ht="12" customHeight="1">
      <c r="C82" s="40"/>
      <c r="D82" s="40"/>
      <c r="E82" s="40"/>
      <c r="F82" s="40"/>
    </row>
    <row r="83" spans="3:6" ht="12" customHeight="1">
      <c r="C83" s="40"/>
      <c r="D83" s="40"/>
      <c r="E83" s="40"/>
      <c r="F83" s="40"/>
    </row>
    <row r="84" spans="3:6" ht="12" customHeight="1">
      <c r="C84" s="40"/>
      <c r="D84" s="40"/>
      <c r="E84" s="40"/>
      <c r="F84" s="40"/>
    </row>
    <row r="85" spans="3:6" ht="12" customHeight="1">
      <c r="C85" s="40"/>
      <c r="D85" s="40"/>
      <c r="E85" s="40"/>
      <c r="F85" s="40"/>
    </row>
    <row r="86" spans="3:6" ht="12" customHeight="1">
      <c r="C86" s="40"/>
      <c r="D86" s="40"/>
      <c r="E86" s="40"/>
      <c r="F86" s="40"/>
    </row>
    <row r="87" spans="3:6" ht="12" customHeight="1">
      <c r="C87" s="40"/>
      <c r="D87" s="40"/>
      <c r="E87" s="40"/>
      <c r="F87" s="40"/>
    </row>
    <row r="88" spans="3:6" ht="12" customHeight="1">
      <c r="C88" s="40"/>
      <c r="D88" s="40"/>
      <c r="E88" s="40"/>
      <c r="F88" s="40"/>
    </row>
    <row r="89" spans="3:6" ht="12" customHeight="1">
      <c r="C89" s="40"/>
      <c r="D89" s="40"/>
      <c r="E89" s="40"/>
      <c r="F89" s="40"/>
    </row>
    <row r="90" spans="3:6" ht="12" customHeight="1">
      <c r="C90" s="40"/>
      <c r="D90" s="40"/>
      <c r="E90" s="40"/>
      <c r="F90" s="40"/>
    </row>
    <row r="91" spans="3:6" ht="12" customHeight="1">
      <c r="C91" s="40"/>
      <c r="D91" s="40"/>
      <c r="E91" s="40"/>
      <c r="F91" s="40"/>
    </row>
    <row r="92" spans="3:6" ht="12" customHeight="1">
      <c r="C92" s="40"/>
      <c r="D92" s="40"/>
      <c r="E92" s="40"/>
      <c r="F92" s="40"/>
    </row>
    <row r="93" spans="3:6" ht="12" customHeight="1">
      <c r="C93" s="40"/>
      <c r="D93" s="40"/>
      <c r="E93" s="40"/>
      <c r="F93" s="40"/>
    </row>
    <row r="94" spans="3:6" ht="12" customHeight="1">
      <c r="C94" s="40"/>
      <c r="D94" s="40"/>
      <c r="E94" s="40"/>
      <c r="F94" s="40"/>
    </row>
    <row r="95" spans="3:6" ht="12" customHeight="1">
      <c r="C95" s="40"/>
      <c r="D95" s="40"/>
      <c r="E95" s="40"/>
      <c r="F95" s="40"/>
    </row>
    <row r="96" spans="3:6" ht="12" customHeight="1">
      <c r="C96" s="40"/>
      <c r="D96" s="40"/>
      <c r="E96" s="40"/>
      <c r="F96" s="40"/>
    </row>
    <row r="97" spans="3:6" ht="12" customHeight="1">
      <c r="C97" s="40"/>
      <c r="D97" s="40"/>
      <c r="E97" s="40"/>
      <c r="F97" s="40"/>
    </row>
    <row r="98" spans="3:6" ht="12" customHeight="1">
      <c r="C98" s="40"/>
      <c r="D98" s="40"/>
      <c r="E98" s="40"/>
      <c r="F98" s="40"/>
    </row>
    <row r="99" spans="3:6" ht="12" customHeight="1">
      <c r="C99" s="40"/>
      <c r="D99" s="40"/>
      <c r="E99" s="40"/>
      <c r="F99" s="40"/>
    </row>
    <row r="100" spans="3:6" ht="12" customHeight="1">
      <c r="C100" s="40"/>
      <c r="D100" s="40"/>
      <c r="E100" s="40"/>
      <c r="F100" s="40"/>
    </row>
    <row r="101" spans="3:6" ht="12" customHeight="1">
      <c r="C101" s="40"/>
      <c r="D101" s="40"/>
      <c r="E101" s="40"/>
      <c r="F101" s="40"/>
    </row>
    <row r="102" spans="3:6" ht="12" customHeight="1">
      <c r="F102" s="40"/>
    </row>
    <row r="103" spans="3:6" ht="12" customHeight="1">
      <c r="F103" s="40"/>
    </row>
    <row r="104" spans="3:6" ht="12" customHeight="1">
      <c r="C104" s="40"/>
      <c r="D104" s="40"/>
      <c r="E104" s="40"/>
      <c r="F104" s="40"/>
    </row>
    <row r="105" spans="3:6" ht="12" customHeight="1">
      <c r="C105" s="40"/>
      <c r="D105" s="40"/>
      <c r="E105" s="40"/>
    </row>
    <row r="106" spans="3:6" ht="12" customHeight="1">
      <c r="C106" s="40"/>
      <c r="D106" s="40"/>
      <c r="E106" s="40"/>
    </row>
    <row r="107" spans="3:6" ht="12" customHeight="1">
      <c r="C107" s="40"/>
      <c r="D107" s="40"/>
      <c r="E107" s="40"/>
      <c r="F107" s="40"/>
    </row>
    <row r="108" spans="3:6" ht="12" customHeight="1">
      <c r="C108" s="40"/>
      <c r="D108" s="40"/>
      <c r="E108" s="40"/>
      <c r="F108" s="40"/>
    </row>
    <row r="109" spans="3:6" ht="12" customHeight="1">
      <c r="F109" s="40"/>
    </row>
    <row r="110" spans="3:6" ht="12" customHeight="1">
      <c r="C110" s="40"/>
      <c r="D110" s="40"/>
      <c r="E110" s="40"/>
      <c r="F110" s="40"/>
    </row>
    <row r="111" spans="3:6" ht="12" customHeight="1">
      <c r="C111" s="40"/>
      <c r="D111" s="40"/>
      <c r="E111" s="40"/>
      <c r="F111" s="40"/>
    </row>
    <row r="112" spans="3:6" ht="12" customHeight="1">
      <c r="C112" s="40"/>
      <c r="D112" s="40"/>
      <c r="E112" s="40"/>
    </row>
    <row r="113" spans="3:6" ht="12" customHeight="1">
      <c r="C113" s="40"/>
      <c r="D113" s="40"/>
      <c r="E113" s="40"/>
      <c r="F113" s="40"/>
    </row>
    <row r="114" spans="3:6" ht="12" customHeight="1">
      <c r="C114" s="40"/>
      <c r="D114" s="40"/>
      <c r="E114" s="40"/>
      <c r="F114" s="40"/>
    </row>
    <row r="115" spans="3:6" ht="12" customHeight="1">
      <c r="F115" s="40"/>
    </row>
    <row r="116" spans="3:6" ht="12" customHeight="1">
      <c r="F116" s="40"/>
    </row>
    <row r="117" spans="3:6" ht="12" customHeight="1">
      <c r="C117" s="40"/>
      <c r="D117" s="40"/>
      <c r="E117" s="40"/>
      <c r="F117" s="40"/>
    </row>
    <row r="118" spans="3:6" ht="12" customHeight="1">
      <c r="C118" s="40"/>
      <c r="D118" s="40"/>
      <c r="E118" s="40"/>
    </row>
    <row r="119" spans="3:6" ht="12" customHeight="1">
      <c r="C119" s="40"/>
      <c r="D119" s="40"/>
      <c r="E119" s="40"/>
    </row>
    <row r="120" spans="3:6" ht="12" customHeight="1">
      <c r="C120" s="40"/>
      <c r="D120" s="40"/>
      <c r="E120" s="40"/>
      <c r="F120" s="40"/>
    </row>
    <row r="121" spans="3:6" ht="12" customHeight="1">
      <c r="C121" s="40"/>
      <c r="D121" s="40"/>
      <c r="E121" s="40"/>
      <c r="F121" s="40"/>
    </row>
    <row r="122" spans="3:6" ht="12" customHeight="1">
      <c r="C122" s="40"/>
      <c r="D122" s="40"/>
      <c r="E122" s="40"/>
      <c r="F122" s="40"/>
    </row>
    <row r="123" spans="3:6" ht="12" customHeight="1">
      <c r="C123" s="40"/>
      <c r="D123" s="40"/>
      <c r="E123" s="40"/>
      <c r="F123" s="40"/>
    </row>
    <row r="124" spans="3:6" ht="12" customHeight="1">
      <c r="C124" s="40"/>
      <c r="D124" s="40"/>
      <c r="E124" s="40"/>
      <c r="F124" s="40"/>
    </row>
    <row r="125" spans="3:6" ht="12" customHeight="1">
      <c r="C125" s="40"/>
      <c r="D125" s="40"/>
      <c r="E125" s="40"/>
      <c r="F125" s="40"/>
    </row>
    <row r="126" spans="3:6" ht="12" customHeight="1">
      <c r="C126" s="40"/>
      <c r="D126" s="40"/>
      <c r="E126" s="40"/>
      <c r="F126" s="40"/>
    </row>
    <row r="127" spans="3:6" ht="12" customHeight="1">
      <c r="C127" s="40"/>
      <c r="D127" s="40"/>
      <c r="E127" s="40"/>
      <c r="F127" s="40"/>
    </row>
    <row r="128" spans="3:6" ht="12" customHeight="1">
      <c r="C128" s="40"/>
      <c r="D128" s="40"/>
      <c r="E128" s="40"/>
      <c r="F128" s="40"/>
    </row>
    <row r="129" spans="3:6" ht="12" customHeight="1">
      <c r="C129" s="40"/>
      <c r="D129" s="40"/>
      <c r="E129" s="40"/>
      <c r="F129" s="40"/>
    </row>
    <row r="130" spans="3:6" ht="12" customHeight="1">
      <c r="C130" s="40"/>
      <c r="D130" s="40"/>
      <c r="E130" s="40"/>
      <c r="F130" s="40"/>
    </row>
    <row r="131" spans="3:6" ht="12" customHeight="1">
      <c r="C131" s="40"/>
      <c r="D131" s="40"/>
      <c r="E131" s="40"/>
      <c r="F131" s="40"/>
    </row>
    <row r="132" spans="3:6" ht="12" customHeight="1">
      <c r="C132" s="40"/>
      <c r="D132" s="40"/>
      <c r="E132" s="40"/>
      <c r="F132" s="40"/>
    </row>
    <row r="133" spans="3:6" ht="12" customHeight="1">
      <c r="C133" s="40"/>
      <c r="D133" s="40"/>
      <c r="E133" s="40"/>
      <c r="F133" s="40"/>
    </row>
    <row r="134" spans="3:6" ht="12" customHeight="1">
      <c r="C134" s="40"/>
      <c r="D134" s="40"/>
      <c r="E134" s="40"/>
      <c r="F134" s="40"/>
    </row>
    <row r="135" spans="3:6" ht="12" customHeight="1">
      <c r="C135" s="40"/>
      <c r="D135" s="40"/>
      <c r="E135" s="40"/>
      <c r="F135" s="40"/>
    </row>
    <row r="136" spans="3:6" ht="12" customHeight="1">
      <c r="C136" s="40"/>
      <c r="D136" s="40"/>
      <c r="E136" s="40"/>
      <c r="F136" s="40"/>
    </row>
    <row r="137" spans="3:6" ht="12" customHeight="1">
      <c r="C137" s="40"/>
      <c r="D137" s="40"/>
      <c r="E137" s="40"/>
      <c r="F137" s="40"/>
    </row>
    <row r="138" spans="3:6" ht="12" customHeight="1">
      <c r="C138" s="40"/>
      <c r="D138" s="40"/>
      <c r="E138" s="40"/>
      <c r="F138" s="40"/>
    </row>
    <row r="139" spans="3:6" ht="12" customHeight="1">
      <c r="C139" s="40"/>
      <c r="D139" s="40"/>
      <c r="E139" s="40"/>
      <c r="F139" s="40"/>
    </row>
    <row r="140" spans="3:6" ht="12" customHeight="1">
      <c r="C140" s="40"/>
      <c r="D140" s="40"/>
      <c r="E140" s="40"/>
      <c r="F140" s="40"/>
    </row>
    <row r="141" spans="3:6" ht="12" customHeight="1">
      <c r="C141" s="40"/>
      <c r="D141" s="40"/>
      <c r="E141" s="40"/>
      <c r="F141" s="40"/>
    </row>
    <row r="142" spans="3:6" ht="12" customHeight="1">
      <c r="C142" s="40"/>
      <c r="D142" s="40"/>
      <c r="E142" s="40"/>
      <c r="F142" s="40"/>
    </row>
    <row r="143" spans="3:6" ht="12" customHeight="1">
      <c r="C143" s="40"/>
      <c r="D143" s="40"/>
      <c r="E143" s="40"/>
      <c r="F143" s="40"/>
    </row>
    <row r="144" spans="3:6" ht="12" customHeight="1">
      <c r="C144" s="40"/>
      <c r="D144" s="40"/>
      <c r="E144" s="40"/>
      <c r="F144" s="40"/>
    </row>
    <row r="145" spans="3:6" ht="12" customHeight="1">
      <c r="C145" s="40"/>
      <c r="D145" s="40"/>
      <c r="E145" s="40"/>
      <c r="F145" s="40"/>
    </row>
    <row r="146" spans="3:6" ht="12" customHeight="1">
      <c r="C146" s="40"/>
      <c r="D146" s="40"/>
      <c r="E146" s="40"/>
      <c r="F146" s="40"/>
    </row>
    <row r="147" spans="3:6" ht="12" customHeight="1">
      <c r="F147" s="40"/>
    </row>
    <row r="148" spans="3:6" ht="12" customHeight="1">
      <c r="C148" s="40"/>
      <c r="D148" s="40"/>
      <c r="E148" s="40"/>
      <c r="F148" s="40"/>
    </row>
    <row r="149" spans="3:6" ht="12" customHeight="1">
      <c r="C149" s="40"/>
      <c r="D149" s="40"/>
      <c r="E149" s="40"/>
      <c r="F149" s="40"/>
    </row>
    <row r="150" spans="3:6" ht="12" customHeight="1">
      <c r="C150" s="40"/>
      <c r="D150" s="40"/>
      <c r="E150" s="40"/>
    </row>
    <row r="151" spans="3:6" ht="12" customHeight="1">
      <c r="C151" s="40"/>
      <c r="D151" s="40"/>
      <c r="E151" s="40"/>
      <c r="F151" s="40"/>
    </row>
    <row r="152" spans="3:6" ht="12" customHeight="1">
      <c r="C152" s="40"/>
      <c r="D152" s="40"/>
      <c r="E152" s="40"/>
      <c r="F152" s="40"/>
    </row>
    <row r="153" spans="3:6" ht="12" customHeight="1">
      <c r="C153" s="40"/>
      <c r="D153" s="40"/>
      <c r="E153" s="40"/>
      <c r="F153" s="40"/>
    </row>
    <row r="154" spans="3:6" ht="12" customHeight="1">
      <c r="C154" s="40"/>
      <c r="D154" s="40"/>
      <c r="E154" s="40"/>
      <c r="F154" s="40"/>
    </row>
    <row r="155" spans="3:6" ht="12" customHeight="1">
      <c r="C155" s="40"/>
      <c r="D155" s="40"/>
      <c r="E155" s="40"/>
      <c r="F155" s="40"/>
    </row>
    <row r="156" spans="3:6" ht="12" customHeight="1">
      <c r="C156" s="40"/>
      <c r="D156" s="40"/>
      <c r="E156" s="40"/>
      <c r="F156" s="40"/>
    </row>
    <row r="157" spans="3:6" ht="12" customHeight="1">
      <c r="F157" s="40"/>
    </row>
    <row r="158" spans="3:6" ht="12" customHeight="1">
      <c r="F158" s="40"/>
    </row>
    <row r="159" spans="3:6" ht="12" customHeight="1">
      <c r="C159" s="40"/>
      <c r="D159" s="40"/>
      <c r="E159" s="40"/>
      <c r="F159" s="40"/>
    </row>
    <row r="160" spans="3:6" ht="12" customHeight="1">
      <c r="C160" s="40"/>
      <c r="D160" s="40"/>
      <c r="E160" s="40"/>
    </row>
    <row r="161" spans="3:6" ht="12" customHeight="1">
      <c r="C161" s="40"/>
      <c r="D161" s="40"/>
      <c r="E161" s="40"/>
    </row>
    <row r="162" spans="3:6" ht="12" customHeight="1">
      <c r="F162" s="40"/>
    </row>
    <row r="163" spans="3:6" ht="12" customHeight="1">
      <c r="C163" s="40"/>
      <c r="D163" s="40"/>
      <c r="E163" s="40"/>
      <c r="F163" s="40"/>
    </row>
    <row r="164" spans="3:6" ht="12" customHeight="1">
      <c r="F164" s="40"/>
    </row>
    <row r="166" spans="3:6" ht="12" customHeight="1">
      <c r="F166" s="40"/>
    </row>
  </sheetData>
  <mergeCells count="1">
    <mergeCell ref="B2:B3"/>
  </mergeCells>
  <conditionalFormatting sqref="J9:K9 J7 L17:M17 J18:K18 H5:H18">
    <cfRule type="cellIs" dxfId="152" priority="27" operator="notEqual">
      <formula>0</formula>
    </cfRule>
  </conditionalFormatting>
  <conditionalFormatting sqref="K7">
    <cfRule type="cellIs" dxfId="151" priority="26" operator="notEqual">
      <formula>0</formula>
    </cfRule>
  </conditionalFormatting>
  <conditionalFormatting sqref="H31:H32">
    <cfRule type="cellIs" dxfId="150" priority="25" operator="notEqual">
      <formula>0</formula>
    </cfRule>
  </conditionalFormatting>
  <conditionalFormatting sqref="J31:K31">
    <cfRule type="cellIs" dxfId="149" priority="24" operator="notEqual">
      <formula>0</formula>
    </cfRule>
  </conditionalFormatting>
  <conditionalFormatting sqref="L18">
    <cfRule type="cellIs" dxfId="148" priority="22" operator="notEqual">
      <formula>0</formula>
    </cfRule>
  </conditionalFormatting>
  <conditionalFormatting sqref="M18">
    <cfRule type="cellIs" dxfId="147" priority="21" operator="notEqual">
      <formula>0</formula>
    </cfRule>
  </conditionalFormatting>
  <conditionalFormatting sqref="L31">
    <cfRule type="cellIs" dxfId="146" priority="20" operator="notEqual">
      <formula>0</formula>
    </cfRule>
  </conditionalFormatting>
  <conditionalFormatting sqref="M31">
    <cfRule type="cellIs" dxfId="145" priority="18" operator="notEqual">
      <formula>0</formula>
    </cfRule>
  </conditionalFormatting>
  <conditionalFormatting sqref="L32">
    <cfRule type="cellIs" dxfId="144" priority="19" operator="notEqual">
      <formula>0</formula>
    </cfRule>
  </conditionalFormatting>
  <conditionalFormatting sqref="M32">
    <cfRule type="cellIs" dxfId="143" priority="17" operator="notEqual">
      <formula>0</formula>
    </cfRule>
  </conditionalFormatting>
  <conditionalFormatting sqref="L7">
    <cfRule type="cellIs" dxfId="142" priority="16" operator="notEqual">
      <formula>0</formula>
    </cfRule>
  </conditionalFormatting>
  <conditionalFormatting sqref="M7">
    <cfRule type="cellIs" dxfId="141" priority="15" operator="notEqual">
      <formula>0</formula>
    </cfRule>
  </conditionalFormatting>
  <conditionalFormatting sqref="L10:M13">
    <cfRule type="cellIs" dxfId="140" priority="14" operator="notEqual">
      <formula>0</formula>
    </cfRule>
  </conditionalFormatting>
  <conditionalFormatting sqref="L15">
    <cfRule type="cellIs" dxfId="139" priority="13" operator="notEqual">
      <formula>0</formula>
    </cfRule>
  </conditionalFormatting>
  <conditionalFormatting sqref="M15">
    <cfRule type="cellIs" dxfId="138" priority="12" operator="notEqual">
      <formula>0</formula>
    </cfRule>
  </conditionalFormatting>
  <conditionalFormatting sqref="L28">
    <cfRule type="cellIs" dxfId="137" priority="11" operator="notEqual">
      <formula>0</formula>
    </cfRule>
  </conditionalFormatting>
  <conditionalFormatting sqref="M28">
    <cfRule type="cellIs" dxfId="136" priority="10" operator="notEqual">
      <formula>0</formula>
    </cfRule>
  </conditionalFormatting>
  <conditionalFormatting sqref="J17:K17">
    <cfRule type="cellIs" dxfId="135" priority="7" operator="notEqual">
      <formula>0</formula>
    </cfRule>
  </conditionalFormatting>
  <conditionalFormatting sqref="J15:K15">
    <cfRule type="cellIs" dxfId="134" priority="6" operator="notEqual">
      <formula>0</formula>
    </cfRule>
  </conditionalFormatting>
  <conditionalFormatting sqref="H22:J24">
    <cfRule type="cellIs" dxfId="133" priority="3" operator="notEqual">
      <formula>0</formula>
    </cfRule>
  </conditionalFormatting>
  <conditionalFormatting sqref="J12:K12">
    <cfRule type="cellIs" dxfId="132" priority="1" operator="notEqual">
      <formula>0</formula>
    </cfRule>
  </conditionalFormatting>
  <pageMargins left="0.75" right="0.75" top="1" bottom="1" header="0.5" footer="0.5"/>
  <pageSetup paperSize="9" scale="96" orientation="portrait" horizontalDpi="300" verticalDpi="300" r:id="rId1"/>
  <headerFooter>
    <oddFooter>&amp;C&amp;1#&amp;"Calibri"&amp;10 Secret</oddFooter>
  </headerFooter>
  <ignoredErrors>
    <ignoredError sqref="K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showGridLines="0" zoomScaleNormal="100" workbookViewId="0">
      <selection activeCell="B16" sqref="B16"/>
    </sheetView>
  </sheetViews>
  <sheetFormatPr defaultColWidth="9" defaultRowHeight="12" customHeight="1"/>
  <cols>
    <col min="1" max="1" width="6.28515625" style="15" customWidth="1"/>
    <col min="2" max="2" width="41.7109375" style="15" bestFit="1" customWidth="1"/>
    <col min="3" max="3" width="7.7109375" style="76" customWidth="1"/>
    <col min="4" max="4" width="1.28515625" style="485" customWidth="1"/>
    <col min="5" max="5" width="7.7109375" style="77" customWidth="1"/>
    <col min="6" max="6" width="7.7109375" style="76" bestFit="1" customWidth="1"/>
    <col min="7" max="7" width="7.7109375" style="15" bestFit="1" customWidth="1"/>
    <col min="8" max="8" width="7" style="15" bestFit="1" customWidth="1"/>
    <col min="9" max="9" width="1.28515625" style="76" customWidth="1"/>
    <col min="10" max="10" width="7.7109375" style="68" customWidth="1"/>
    <col min="11" max="11" width="7.28515625" style="15" bestFit="1" customWidth="1"/>
    <col min="12" max="12" width="7.7109375" style="15" bestFit="1" customWidth="1"/>
    <col min="13" max="13" width="3.7109375" style="485" customWidth="1"/>
    <col min="14" max="14" width="8" style="167" customWidth="1"/>
    <col min="15" max="219" width="8" style="15" customWidth="1"/>
    <col min="220" max="310" width="9" style="15" customWidth="1"/>
    <col min="311" max="16384" width="9" style="15"/>
  </cols>
  <sheetData>
    <row r="1" spans="1:14" ht="21.75" customHeight="1">
      <c r="B1" s="50" t="s">
        <v>29</v>
      </c>
      <c r="C1" s="194"/>
      <c r="D1" s="480"/>
      <c r="E1" s="486"/>
      <c r="F1" s="485"/>
      <c r="G1" s="485"/>
      <c r="H1" s="485"/>
      <c r="I1" s="480"/>
      <c r="J1" s="486"/>
      <c r="K1" s="485"/>
      <c r="L1" s="485"/>
    </row>
    <row r="2" spans="1:14" ht="12" customHeight="1">
      <c r="B2" s="50"/>
      <c r="C2" s="166" t="s">
        <v>407</v>
      </c>
      <c r="D2" s="165"/>
      <c r="E2" s="224" t="s">
        <v>405</v>
      </c>
      <c r="F2" s="166" t="s">
        <v>408</v>
      </c>
      <c r="G2" s="166" t="s">
        <v>409</v>
      </c>
      <c r="H2" s="166" t="s">
        <v>406</v>
      </c>
      <c r="I2" s="165"/>
      <c r="J2" s="224" t="s">
        <v>241</v>
      </c>
      <c r="K2" s="224" t="s">
        <v>410</v>
      </c>
      <c r="L2" s="224" t="s">
        <v>411</v>
      </c>
      <c r="M2" s="166"/>
    </row>
    <row r="3" spans="1:14" ht="14.25">
      <c r="B3" s="419" t="s">
        <v>274</v>
      </c>
      <c r="C3" s="461" t="s">
        <v>2</v>
      </c>
      <c r="D3" s="460"/>
      <c r="E3" s="459" t="s">
        <v>2</v>
      </c>
      <c r="F3" s="461" t="s">
        <v>2</v>
      </c>
      <c r="G3" s="461" t="s">
        <v>2</v>
      </c>
      <c r="H3" s="461" t="s">
        <v>2</v>
      </c>
      <c r="I3" s="460"/>
      <c r="J3" s="459" t="s">
        <v>2</v>
      </c>
      <c r="K3" s="461" t="s">
        <v>2</v>
      </c>
      <c r="L3" s="461" t="s">
        <v>2</v>
      </c>
      <c r="M3" s="460"/>
    </row>
    <row r="4" spans="1:14" s="41" customFormat="1" ht="12.75">
      <c r="B4" s="420" t="s">
        <v>275</v>
      </c>
      <c r="C4" s="585">
        <v>1850.9999999999991</v>
      </c>
      <c r="D4" s="48"/>
      <c r="E4" s="632">
        <v>1845.0000000000025</v>
      </c>
      <c r="F4" s="632">
        <v>2055.0000000000005</v>
      </c>
      <c r="G4" s="632">
        <v>1891.9999999999995</v>
      </c>
      <c r="H4" s="585">
        <v>2331</v>
      </c>
      <c r="I4" s="48"/>
      <c r="J4" s="1130">
        <v>2344</v>
      </c>
      <c r="K4" s="1130">
        <v>2445</v>
      </c>
      <c r="L4" s="1130">
        <v>2360</v>
      </c>
      <c r="M4" s="48"/>
      <c r="N4" s="167"/>
    </row>
    <row r="5" spans="1:14" s="41" customFormat="1" ht="12.75">
      <c r="B5" s="421" t="s">
        <v>276</v>
      </c>
      <c r="C5" s="1117">
        <v>4049</v>
      </c>
      <c r="D5" s="48"/>
      <c r="E5" s="633">
        <v>3096</v>
      </c>
      <c r="F5" s="633">
        <v>3149</v>
      </c>
      <c r="G5" s="633">
        <v>3445.9999999999995</v>
      </c>
      <c r="H5" s="1117">
        <v>3952</v>
      </c>
      <c r="I5" s="48"/>
      <c r="J5" s="1118">
        <v>2957</v>
      </c>
      <c r="K5" s="1118">
        <v>3096</v>
      </c>
      <c r="L5" s="1118">
        <v>3178</v>
      </c>
      <c r="M5" s="48"/>
      <c r="N5" s="167"/>
    </row>
    <row r="6" spans="1:14" ht="12.75">
      <c r="B6" s="634" t="s">
        <v>277</v>
      </c>
      <c r="C6" s="1119">
        <v>5899.9999999999945</v>
      </c>
      <c r="D6" s="636"/>
      <c r="E6" s="635">
        <v>4941.0000000000027</v>
      </c>
      <c r="F6" s="635">
        <v>5204</v>
      </c>
      <c r="G6" s="635">
        <v>5337.9999999999973</v>
      </c>
      <c r="H6" s="1131">
        <v>6283</v>
      </c>
      <c r="I6" s="636"/>
      <c r="J6" s="1120">
        <v>5301</v>
      </c>
      <c r="K6" s="1120">
        <v>5541</v>
      </c>
      <c r="L6" s="1120">
        <v>5537.9999999999982</v>
      </c>
      <c r="M6" s="636"/>
    </row>
    <row r="7" spans="1:14" ht="12" customHeight="1">
      <c r="A7" s="20"/>
      <c r="B7" s="637" t="s">
        <v>243</v>
      </c>
      <c r="C7" s="1117">
        <v>-54.999999999999993</v>
      </c>
      <c r="D7" s="48"/>
      <c r="E7" s="1132">
        <v>-492.00000000000017</v>
      </c>
      <c r="F7" s="1132">
        <v>-607.99999999999977</v>
      </c>
      <c r="G7" s="1132">
        <v>-1623.0000000000002</v>
      </c>
      <c r="H7" s="1133">
        <v>-2115</v>
      </c>
      <c r="I7" s="48"/>
      <c r="J7" s="1118">
        <v>-523</v>
      </c>
      <c r="K7" s="1118">
        <v>-461</v>
      </c>
      <c r="L7" s="1118">
        <v>-480</v>
      </c>
      <c r="M7" s="48"/>
    </row>
    <row r="8" spans="1:14" ht="12" customHeight="1">
      <c r="A8" s="20"/>
      <c r="B8" s="634" t="s">
        <v>244</v>
      </c>
      <c r="C8" s="1119">
        <v>5844.9999999999927</v>
      </c>
      <c r="D8" s="636"/>
      <c r="E8" s="635">
        <v>4449.0000000000027</v>
      </c>
      <c r="F8" s="635">
        <v>4595.9999999999982</v>
      </c>
      <c r="G8" s="635">
        <v>3714.9999999999968</v>
      </c>
      <c r="H8" s="1131">
        <v>4168</v>
      </c>
      <c r="I8" s="636"/>
      <c r="J8" s="1120">
        <v>4778</v>
      </c>
      <c r="K8" s="1120">
        <v>5080</v>
      </c>
      <c r="L8" s="1120">
        <v>5058</v>
      </c>
      <c r="M8" s="636"/>
    </row>
    <row r="9" spans="1:14" ht="15" customHeight="1">
      <c r="A9" s="20"/>
      <c r="B9" s="595" t="s">
        <v>278</v>
      </c>
      <c r="C9" s="1134">
        <v>-3545</v>
      </c>
      <c r="D9" s="48"/>
      <c r="E9" s="52">
        <v>-3480</v>
      </c>
      <c r="F9" s="52">
        <v>-3391</v>
      </c>
      <c r="G9" s="52">
        <v>-3310</v>
      </c>
      <c r="H9" s="1135">
        <v>-3253</v>
      </c>
      <c r="I9" s="48"/>
      <c r="J9" s="638">
        <v>-3308</v>
      </c>
      <c r="K9" s="638">
        <v>-3293</v>
      </c>
      <c r="L9" s="638">
        <v>-3501</v>
      </c>
      <c r="M9" s="638"/>
    </row>
    <row r="10" spans="1:14" ht="12" customHeight="1">
      <c r="A10" s="20"/>
      <c r="B10" s="595" t="s">
        <v>279</v>
      </c>
      <c r="C10" s="586">
        <v>0</v>
      </c>
      <c r="D10" s="48"/>
      <c r="E10" s="49">
        <v>-298.99621001857503</v>
      </c>
      <c r="F10" s="49">
        <v>0</v>
      </c>
      <c r="G10" s="49">
        <v>0</v>
      </c>
      <c r="H10" s="1136">
        <v>0</v>
      </c>
      <c r="I10" s="48"/>
      <c r="J10" s="48">
        <v>-226</v>
      </c>
      <c r="K10" s="48">
        <v>0</v>
      </c>
      <c r="L10" s="48">
        <v>0</v>
      </c>
      <c r="M10" s="48"/>
    </row>
    <row r="11" spans="1:14" ht="12" customHeight="1" collapsed="1">
      <c r="A11" s="20"/>
      <c r="B11" s="637" t="s">
        <v>246</v>
      </c>
      <c r="C11" s="1117">
        <v>-32.647931810000003</v>
      </c>
      <c r="D11" s="48"/>
      <c r="E11" s="1132">
        <v>-46.572786120000004</v>
      </c>
      <c r="F11" s="1132">
        <v>-76.081321549999998</v>
      </c>
      <c r="G11" s="1132">
        <v>-19.636602961929999</v>
      </c>
      <c r="H11" s="1133">
        <v>-10</v>
      </c>
      <c r="I11" s="48"/>
      <c r="J11" s="1118">
        <v>-167</v>
      </c>
      <c r="K11" s="1118">
        <v>-1568</v>
      </c>
      <c r="L11" s="1118">
        <v>-52.709985410000002</v>
      </c>
      <c r="M11" s="48"/>
    </row>
    <row r="12" spans="1:14" ht="12" customHeight="1">
      <c r="A12" s="20"/>
      <c r="B12" s="634" t="s">
        <v>247</v>
      </c>
      <c r="C12" s="1119">
        <v>-3577.9999999999964</v>
      </c>
      <c r="D12" s="636"/>
      <c r="E12" s="1120">
        <v>-3826.0000000000036</v>
      </c>
      <c r="F12" s="1120">
        <v>-3467.0000000000023</v>
      </c>
      <c r="G12" s="1120">
        <v>-3330</v>
      </c>
      <c r="H12" s="1131">
        <v>-3263</v>
      </c>
      <c r="I12" s="636"/>
      <c r="J12" s="1120">
        <v>-3701</v>
      </c>
      <c r="K12" s="1120">
        <v>-4861</v>
      </c>
      <c r="L12" s="1120">
        <v>-3553.9999999999941</v>
      </c>
      <c r="M12" s="636"/>
    </row>
    <row r="13" spans="1:14" ht="12" customHeight="1">
      <c r="A13" s="20"/>
      <c r="B13" s="637" t="s">
        <v>280</v>
      </c>
      <c r="C13" s="1117">
        <v>132.00000000000031</v>
      </c>
      <c r="D13" s="48"/>
      <c r="E13" s="1132">
        <v>22.999999999998774</v>
      </c>
      <c r="F13" s="1132">
        <v>17.99999999999811</v>
      </c>
      <c r="G13" s="1132">
        <v>-25.999999999999776</v>
      </c>
      <c r="H13" s="1133">
        <v>8</v>
      </c>
      <c r="I13" s="48"/>
      <c r="J13" s="1118">
        <v>20</v>
      </c>
      <c r="K13" s="1118">
        <v>27</v>
      </c>
      <c r="L13" s="1118">
        <v>26.999999999999034</v>
      </c>
      <c r="M13" s="48"/>
    </row>
    <row r="14" spans="1:14" s="8" customFormat="1" ht="12" customHeight="1">
      <c r="A14" s="22"/>
      <c r="B14" s="634" t="s">
        <v>307</v>
      </c>
      <c r="C14" s="1119">
        <v>2398.9999999999995</v>
      </c>
      <c r="D14" s="636"/>
      <c r="E14" s="635">
        <v>645.99999999999795</v>
      </c>
      <c r="F14" s="635">
        <v>1146.9999999999952</v>
      </c>
      <c r="G14" s="635">
        <v>358.99999999999829</v>
      </c>
      <c r="H14" s="1131">
        <v>913</v>
      </c>
      <c r="I14" s="636"/>
      <c r="J14" s="1120">
        <v>1097</v>
      </c>
      <c r="K14" s="1120">
        <v>246</v>
      </c>
      <c r="L14" s="1120">
        <v>1531.0000000000045</v>
      </c>
      <c r="M14" s="636"/>
      <c r="N14" s="171"/>
    </row>
    <row r="15" spans="1:14" s="8" customFormat="1" ht="12" customHeight="1">
      <c r="A15" s="22"/>
      <c r="B15" s="637" t="s">
        <v>389</v>
      </c>
      <c r="C15" s="1117">
        <v>-495.99999999999989</v>
      </c>
      <c r="D15" s="48"/>
      <c r="E15" s="1132">
        <v>-163.0000000000006</v>
      </c>
      <c r="F15" s="1132">
        <v>-327.99999999999966</v>
      </c>
      <c r="G15" s="1132">
        <v>-41.999999999999581</v>
      </c>
      <c r="H15" s="1133">
        <v>-71</v>
      </c>
      <c r="I15" s="48"/>
      <c r="J15" s="1118">
        <v>-189</v>
      </c>
      <c r="K15" s="1118">
        <v>-269</v>
      </c>
      <c r="L15" s="1118">
        <v>-296.99999999999886</v>
      </c>
      <c r="M15" s="48"/>
      <c r="N15" s="171"/>
    </row>
    <row r="16" spans="1:14" s="8" customFormat="1" ht="12.75">
      <c r="A16" s="22"/>
      <c r="B16" s="634" t="s">
        <v>281</v>
      </c>
      <c r="C16" s="1119">
        <v>1902.9999999999989</v>
      </c>
      <c r="D16" s="636"/>
      <c r="E16" s="635">
        <v>482.99999999999795</v>
      </c>
      <c r="F16" s="635">
        <v>818.99999999999545</v>
      </c>
      <c r="G16" s="635">
        <v>316.99999999999852</v>
      </c>
      <c r="H16" s="1131">
        <v>842</v>
      </c>
      <c r="I16" s="636"/>
      <c r="J16" s="1120">
        <v>908</v>
      </c>
      <c r="K16" s="1120">
        <v>-23</v>
      </c>
      <c r="L16" s="1120">
        <v>1234.0000000000055</v>
      </c>
      <c r="M16" s="636"/>
      <c r="N16" s="171"/>
    </row>
    <row r="17" spans="1:14" ht="12.75">
      <c r="A17" s="20"/>
      <c r="B17" s="595" t="s">
        <v>251</v>
      </c>
      <c r="C17" s="586">
        <v>-4.0000000000001439</v>
      </c>
      <c r="D17" s="48"/>
      <c r="E17" s="49">
        <v>-36.999999999999716</v>
      </c>
      <c r="F17" s="49">
        <v>-3.9999999999999067</v>
      </c>
      <c r="G17" s="49">
        <v>-21.000000000000281</v>
      </c>
      <c r="H17" s="1136">
        <v>-16</v>
      </c>
      <c r="I17" s="48"/>
      <c r="J17" s="48">
        <v>-42</v>
      </c>
      <c r="K17" s="48">
        <v>-4</v>
      </c>
      <c r="L17" s="48">
        <v>-17.000000000000146</v>
      </c>
      <c r="M17" s="48"/>
    </row>
    <row r="18" spans="1:14" ht="12" customHeight="1">
      <c r="A18" s="20"/>
      <c r="B18" s="637" t="s">
        <v>252</v>
      </c>
      <c r="C18" s="1117">
        <v>-195</v>
      </c>
      <c r="D18" s="48"/>
      <c r="E18" s="1132">
        <v>-226</v>
      </c>
      <c r="F18" s="1132">
        <v>-204</v>
      </c>
      <c r="G18" s="1132">
        <v>-206</v>
      </c>
      <c r="H18" s="1133">
        <v>-221</v>
      </c>
      <c r="I18" s="48"/>
      <c r="J18" s="1118">
        <v>-185</v>
      </c>
      <c r="K18" s="1118">
        <v>-265</v>
      </c>
      <c r="L18" s="1118">
        <v>-183</v>
      </c>
      <c r="M18" s="48"/>
    </row>
    <row r="19" spans="1:14" ht="12.75" customHeight="1">
      <c r="A19" s="20"/>
      <c r="B19" s="634" t="s">
        <v>390</v>
      </c>
      <c r="C19" s="1119">
        <v>1703.9999999999998</v>
      </c>
      <c r="D19" s="636"/>
      <c r="E19" s="635">
        <v>219.99999999999699</v>
      </c>
      <c r="F19" s="635">
        <v>610.99999999999636</v>
      </c>
      <c r="G19" s="635">
        <v>89.999999999998735</v>
      </c>
      <c r="H19" s="1131">
        <v>605</v>
      </c>
      <c r="I19" s="636"/>
      <c r="J19" s="1120">
        <v>681</v>
      </c>
      <c r="K19" s="1120">
        <v>-292</v>
      </c>
      <c r="L19" s="1120">
        <v>1034.0000000000052</v>
      </c>
      <c r="M19" s="636"/>
    </row>
    <row r="20" spans="1:14" ht="12" customHeight="1">
      <c r="A20" s="20"/>
      <c r="B20" s="595"/>
      <c r="C20" s="618"/>
      <c r="D20" s="48"/>
      <c r="E20" s="48"/>
      <c r="F20" s="48"/>
      <c r="G20" s="48"/>
      <c r="H20" s="48"/>
      <c r="I20" s="48"/>
      <c r="J20" s="48"/>
      <c r="K20" s="48"/>
      <c r="L20" s="48"/>
      <c r="M20" s="48"/>
    </row>
    <row r="21" spans="1:14" ht="12" customHeight="1">
      <c r="A21" s="20"/>
      <c r="B21" s="596" t="s">
        <v>254</v>
      </c>
      <c r="C21" s="981"/>
      <c r="D21" s="982"/>
      <c r="E21" s="981"/>
      <c r="F21" s="981"/>
      <c r="G21" s="981"/>
      <c r="H21" s="981"/>
      <c r="I21" s="982"/>
      <c r="J21" s="981"/>
      <c r="K21" s="981"/>
      <c r="L21" s="981"/>
      <c r="M21" s="455"/>
    </row>
    <row r="22" spans="1:14" ht="12" customHeight="1">
      <c r="A22" s="20"/>
      <c r="B22" s="595" t="s">
        <v>255</v>
      </c>
      <c r="C22" s="953">
        <v>0.14699999999999999</v>
      </c>
      <c r="D22" s="954"/>
      <c r="E22" s="954">
        <v>1.7999999999999999E-2</v>
      </c>
      <c r="F22" s="954">
        <v>5.0999999999999997E-2</v>
      </c>
      <c r="G22" s="954">
        <v>7.0000000000000001E-3</v>
      </c>
      <c r="H22" s="953">
        <v>5.0999999999999997E-2</v>
      </c>
      <c r="I22" s="954"/>
      <c r="J22" s="955">
        <v>5.8999999999999997E-2</v>
      </c>
      <c r="K22" s="955">
        <v>-2.4E-2</v>
      </c>
      <c r="L22" s="955">
        <v>0.09</v>
      </c>
      <c r="M22" s="430"/>
    </row>
    <row r="23" spans="1:14" ht="12" customHeight="1">
      <c r="A23" s="20"/>
      <c r="B23" s="595" t="s">
        <v>256</v>
      </c>
      <c r="C23" s="600">
        <v>46486.384365290614</v>
      </c>
      <c r="D23" s="56"/>
      <c r="E23" s="56">
        <v>47591.855428980103</v>
      </c>
      <c r="F23" s="56">
        <v>48283.050413980076</v>
      </c>
      <c r="G23" s="56">
        <v>50192.980034259519</v>
      </c>
      <c r="H23" s="600">
        <v>47000</v>
      </c>
      <c r="I23" s="56"/>
      <c r="J23" s="608">
        <v>46400</v>
      </c>
      <c r="K23" s="608">
        <v>48400</v>
      </c>
      <c r="L23" s="608">
        <v>46207.655399750045</v>
      </c>
      <c r="M23" s="608"/>
    </row>
    <row r="24" spans="1:14" ht="12" customHeight="1">
      <c r="A24" s="20"/>
      <c r="B24" s="595" t="s">
        <v>257</v>
      </c>
      <c r="C24" s="956">
        <v>0.61</v>
      </c>
      <c r="D24" s="957"/>
      <c r="E24" s="957">
        <v>0.77</v>
      </c>
      <c r="F24" s="957">
        <v>0.67</v>
      </c>
      <c r="G24" s="957">
        <v>0.62</v>
      </c>
      <c r="H24" s="956">
        <v>0.52</v>
      </c>
      <c r="I24" s="957"/>
      <c r="J24" s="958">
        <v>0.7</v>
      </c>
      <c r="K24" s="958">
        <v>0.88</v>
      </c>
      <c r="L24" s="958">
        <v>0.64</v>
      </c>
      <c r="M24" s="451"/>
    </row>
    <row r="25" spans="1:14" ht="12" customHeight="1">
      <c r="A25" s="20"/>
      <c r="B25" s="595" t="s">
        <v>258</v>
      </c>
      <c r="C25" s="1137">
        <v>6.4023689919431988</v>
      </c>
      <c r="D25" s="1138"/>
      <c r="E25" s="1138">
        <v>55.578727782347045</v>
      </c>
      <c r="F25" s="1138">
        <v>69.043279849019981</v>
      </c>
      <c r="G25" s="1138">
        <v>178.83352369759146</v>
      </c>
      <c r="H25" s="1137">
        <v>223</v>
      </c>
      <c r="I25" s="1138"/>
      <c r="J25" s="639">
        <v>60</v>
      </c>
      <c r="K25" s="639">
        <v>52</v>
      </c>
      <c r="L25" s="639">
        <v>55.934860033153463</v>
      </c>
      <c r="M25" s="639"/>
    </row>
    <row r="26" spans="1:14" ht="12" customHeight="1">
      <c r="A26" s="20"/>
      <c r="B26" s="595" t="s">
        <v>282</v>
      </c>
      <c r="C26" s="1139">
        <v>9.9</v>
      </c>
      <c r="D26" s="1140"/>
      <c r="E26" s="1140">
        <v>1.2717000115954498</v>
      </c>
      <c r="F26" s="1140">
        <v>3.5264737641078092</v>
      </c>
      <c r="G26" s="1140">
        <v>0.52618741632627952</v>
      </c>
      <c r="H26" s="1141">
        <v>3.5</v>
      </c>
      <c r="I26" s="1140"/>
      <c r="J26" s="640">
        <v>3.9</v>
      </c>
      <c r="K26" s="640">
        <v>-1.7</v>
      </c>
      <c r="L26" s="640">
        <v>6.0194272473910591</v>
      </c>
      <c r="M26" s="640"/>
    </row>
    <row r="27" spans="1:14" s="76" customFormat="1" ht="12" customHeight="1">
      <c r="A27" s="62"/>
      <c r="B27" s="595"/>
      <c r="C27" s="61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167"/>
    </row>
    <row r="28" spans="1:14" s="8" customFormat="1" ht="15" customHeight="1">
      <c r="A28" s="22"/>
      <c r="B28" s="642" t="s">
        <v>391</v>
      </c>
      <c r="C28" s="979" t="s">
        <v>151</v>
      </c>
      <c r="D28" s="158"/>
      <c r="E28" s="1142" t="s">
        <v>151</v>
      </c>
      <c r="F28" s="1142" t="s">
        <v>151</v>
      </c>
      <c r="G28" s="1142" t="s">
        <v>151</v>
      </c>
      <c r="H28" s="1142" t="s">
        <v>151</v>
      </c>
      <c r="I28" s="158"/>
      <c r="J28" s="611" t="s">
        <v>151</v>
      </c>
      <c r="K28" s="611" t="s">
        <v>151</v>
      </c>
      <c r="L28" s="611" t="s">
        <v>151</v>
      </c>
      <c r="M28" s="158"/>
      <c r="N28" s="171"/>
    </row>
    <row r="29" spans="1:14" s="8" customFormat="1" ht="12" customHeight="1">
      <c r="A29" s="22"/>
      <c r="B29" s="597" t="s">
        <v>308</v>
      </c>
      <c r="C29" s="598">
        <v>345778.81365520984</v>
      </c>
      <c r="D29" s="53"/>
      <c r="E29" s="1143">
        <v>342632.49910337984</v>
      </c>
      <c r="F29" s="1143">
        <v>344410.4849410195</v>
      </c>
      <c r="G29" s="1143">
        <v>354912</v>
      </c>
      <c r="H29" s="1144">
        <v>374149</v>
      </c>
      <c r="I29" s="53"/>
      <c r="J29" s="612">
        <v>339115</v>
      </c>
      <c r="K29" s="612">
        <v>345124</v>
      </c>
      <c r="L29" s="612">
        <v>339319</v>
      </c>
      <c r="M29" s="158"/>
      <c r="N29" s="171"/>
    </row>
    <row r="30" spans="1:14" s="8" customFormat="1" ht="12" customHeight="1">
      <c r="A30" s="22"/>
      <c r="B30" s="595" t="s">
        <v>426</v>
      </c>
      <c r="C30" s="1243">
        <v>2.1999999999999999E-2</v>
      </c>
      <c r="D30" s="1244"/>
      <c r="E30" s="1244">
        <v>2.4E-2</v>
      </c>
      <c r="F30" s="1244">
        <v>2.5000000000000001E-2</v>
      </c>
      <c r="G30" s="1244">
        <v>2.5000000000000001E-2</v>
      </c>
      <c r="H30" s="1245">
        <v>2.1000000000000001E-2</v>
      </c>
      <c r="I30" s="1244">
        <v>1.8</v>
      </c>
      <c r="J30" s="1246">
        <v>1.7999999999999999E-2</v>
      </c>
      <c r="K30" s="1246">
        <v>1.9E-2</v>
      </c>
      <c r="L30" s="1246">
        <v>1.9E-2</v>
      </c>
      <c r="M30" s="158"/>
      <c r="N30" s="171"/>
    </row>
    <row r="31" spans="1:14" ht="12" customHeight="1">
      <c r="A31" s="20"/>
      <c r="B31" s="595" t="s">
        <v>283</v>
      </c>
      <c r="C31" s="600">
        <v>1379657</v>
      </c>
      <c r="D31" s="53"/>
      <c r="E31" s="53">
        <v>1349506.0000000005</v>
      </c>
      <c r="F31" s="53">
        <v>1421668.9999999995</v>
      </c>
      <c r="G31" s="53">
        <v>1385061.9999999986</v>
      </c>
      <c r="H31" s="1147">
        <v>1444300</v>
      </c>
      <c r="I31" s="53"/>
      <c r="J31" s="593">
        <v>1140200</v>
      </c>
      <c r="K31" s="593">
        <v>1290400</v>
      </c>
      <c r="L31" s="593">
        <v>1232823.0000000009</v>
      </c>
      <c r="M31" s="593"/>
    </row>
    <row r="32" spans="1:14" s="995" customFormat="1" ht="12" customHeight="1">
      <c r="A32" s="62"/>
      <c r="B32" s="595" t="s">
        <v>315</v>
      </c>
      <c r="C32" s="600">
        <v>498751.75393768976</v>
      </c>
      <c r="D32" s="53"/>
      <c r="E32" s="53">
        <v>481035.97574077011</v>
      </c>
      <c r="F32" s="53">
        <v>494593.27833380003</v>
      </c>
      <c r="G32" s="53">
        <v>466913</v>
      </c>
      <c r="H32" s="1147">
        <v>470698</v>
      </c>
      <c r="I32" s="53"/>
      <c r="J32" s="593">
        <v>415787</v>
      </c>
      <c r="K32" s="593">
        <v>420638</v>
      </c>
      <c r="L32" s="593">
        <v>413596</v>
      </c>
      <c r="M32" s="593"/>
      <c r="N32" s="994"/>
    </row>
    <row r="33" spans="1:14" s="76" customFormat="1" ht="12" customHeight="1">
      <c r="A33" s="62"/>
      <c r="B33" s="595" t="s">
        <v>263</v>
      </c>
      <c r="C33" s="1145">
        <v>266.90761912589869</v>
      </c>
      <c r="D33" s="53"/>
      <c r="E33" s="1146">
        <v>268.8890803003103</v>
      </c>
      <c r="F33" s="1146">
        <v>274.54254309081426</v>
      </c>
      <c r="G33" s="1146" t="s">
        <v>412</v>
      </c>
      <c r="H33" s="1145" t="s">
        <v>412</v>
      </c>
      <c r="I33" s="53"/>
      <c r="J33" s="1146" t="s">
        <v>413</v>
      </c>
      <c r="K33" s="1146" t="s">
        <v>414</v>
      </c>
      <c r="L33" s="1146" t="s">
        <v>415</v>
      </c>
      <c r="M33" s="593"/>
      <c r="N33" s="167"/>
    </row>
    <row r="34" spans="1:14" s="76" customFormat="1" ht="12" customHeight="1">
      <c r="A34" s="62"/>
      <c r="B34" s="643" t="s">
        <v>264</v>
      </c>
      <c r="C34" s="953">
        <v>0.14599999999999999</v>
      </c>
      <c r="D34" s="608"/>
      <c r="E34" s="644">
        <v>0.151</v>
      </c>
      <c r="F34" s="644">
        <v>0.14599999999999999</v>
      </c>
      <c r="G34" s="644">
        <v>0.14199999999999999</v>
      </c>
      <c r="H34" s="1127">
        <v>0.13100000000000001</v>
      </c>
      <c r="I34" s="608"/>
      <c r="J34" s="644">
        <v>0.13800000000000001</v>
      </c>
      <c r="K34" s="644">
        <v>0.13400000000000001</v>
      </c>
      <c r="L34" s="644">
        <v>0.13400000000000001</v>
      </c>
      <c r="M34" s="644"/>
      <c r="N34" s="167"/>
    </row>
    <row r="35" spans="1:14" s="76" customFormat="1" ht="12" customHeight="1">
      <c r="A35" s="62"/>
      <c r="B35" s="595" t="s">
        <v>265</v>
      </c>
      <c r="C35" s="1147">
        <v>45905.628397002896</v>
      </c>
      <c r="D35" s="593"/>
      <c r="E35" s="593">
        <v>46314</v>
      </c>
      <c r="F35" s="593">
        <v>45509</v>
      </c>
      <c r="G35" s="593">
        <v>45380</v>
      </c>
      <c r="H35" s="1147">
        <v>42500</v>
      </c>
      <c r="I35" s="593"/>
      <c r="J35" s="593">
        <v>40800</v>
      </c>
      <c r="K35" s="593">
        <v>41900</v>
      </c>
      <c r="L35" s="593">
        <v>42888</v>
      </c>
      <c r="M35" s="593"/>
      <c r="N35" s="167"/>
    </row>
    <row r="36" spans="1:14" s="76" customFormat="1" ht="12" customHeight="1">
      <c r="A36" s="62"/>
      <c r="B36" s="595" t="s">
        <v>266</v>
      </c>
      <c r="C36" s="600">
        <v>313356</v>
      </c>
      <c r="D36" s="53"/>
      <c r="E36" s="53">
        <v>306203</v>
      </c>
      <c r="F36" s="53">
        <v>310727.26309449261</v>
      </c>
      <c r="G36" s="53">
        <v>318986</v>
      </c>
      <c r="H36" s="1147">
        <v>325600</v>
      </c>
      <c r="I36" s="53"/>
      <c r="J36" s="593">
        <v>295100</v>
      </c>
      <c r="K36" s="593">
        <v>313300</v>
      </c>
      <c r="L36" s="593">
        <v>319107</v>
      </c>
      <c r="M36" s="593"/>
      <c r="N36" s="167"/>
    </row>
    <row r="37" spans="1:14" s="76" customFormat="1" ht="12" customHeight="1">
      <c r="A37" s="62"/>
      <c r="B37" s="595" t="s">
        <v>267</v>
      </c>
      <c r="C37" s="1127">
        <v>4.9000000000000002E-2</v>
      </c>
      <c r="D37" s="593"/>
      <c r="E37" s="645">
        <v>0.05</v>
      </c>
      <c r="F37" s="645">
        <v>5.0999999999999997E-2</v>
      </c>
      <c r="G37" s="645">
        <v>4.7E-2</v>
      </c>
      <c r="H37" s="1148">
        <v>4.4999999999999998E-2</v>
      </c>
      <c r="I37" s="593"/>
      <c r="J37" s="645">
        <v>4.4999999999999998E-2</v>
      </c>
      <c r="K37" s="645">
        <v>4.5999999999999999E-2</v>
      </c>
      <c r="L37" s="645">
        <v>4.7E-2</v>
      </c>
      <c r="M37" s="645"/>
      <c r="N37" s="167"/>
    </row>
    <row r="38" spans="1:14" s="76" customFormat="1" ht="12" customHeight="1">
      <c r="A38" s="62"/>
      <c r="B38" s="595" t="s">
        <v>284</v>
      </c>
      <c r="C38" s="600">
        <v>1174900</v>
      </c>
      <c r="D38" s="53"/>
      <c r="E38" s="53">
        <v>1146925</v>
      </c>
      <c r="F38" s="53">
        <v>1111052</v>
      </c>
      <c r="G38" s="53">
        <v>1148700</v>
      </c>
      <c r="H38" s="1147">
        <v>1176200</v>
      </c>
      <c r="I38" s="53"/>
      <c r="J38" s="593">
        <v>1142800</v>
      </c>
      <c r="K38" s="593">
        <v>1171200</v>
      </c>
      <c r="L38" s="593">
        <v>1134600</v>
      </c>
      <c r="M38" s="593"/>
      <c r="N38" s="167"/>
    </row>
    <row r="39" spans="1:14" s="76" customFormat="1" ht="12" customHeight="1">
      <c r="A39" s="62"/>
      <c r="B39" s="595" t="s">
        <v>268</v>
      </c>
      <c r="C39" s="1127">
        <v>0.05</v>
      </c>
      <c r="D39" s="593"/>
      <c r="E39" s="645">
        <v>5.2999999999999999E-2</v>
      </c>
      <c r="F39" s="645">
        <v>5.1999999999999998E-2</v>
      </c>
      <c r="G39" s="645">
        <v>5.1999999999999998E-2</v>
      </c>
      <c r="H39" s="1148">
        <v>4.4999999999999998E-2</v>
      </c>
      <c r="I39" s="593"/>
      <c r="J39" s="645">
        <v>5.0999999999999997E-2</v>
      </c>
      <c r="K39" s="645">
        <v>4.8000000000000001E-2</v>
      </c>
      <c r="L39" s="645">
        <v>5.0999999999999997E-2</v>
      </c>
      <c r="M39" s="645"/>
      <c r="N39" s="167"/>
    </row>
    <row r="40" spans="1:14" ht="12" customHeight="1">
      <c r="A40" s="20"/>
      <c r="B40" s="595" t="s">
        <v>285</v>
      </c>
      <c r="C40" s="600">
        <v>1145400</v>
      </c>
      <c r="D40" s="593"/>
      <c r="E40" s="593">
        <v>1090916</v>
      </c>
      <c r="F40" s="593">
        <v>1095097</v>
      </c>
      <c r="G40" s="593">
        <v>1071100</v>
      </c>
      <c r="H40" s="1147">
        <v>1178700</v>
      </c>
      <c r="I40" s="593"/>
      <c r="J40" s="593">
        <v>1007700</v>
      </c>
      <c r="K40" s="593">
        <v>1099800</v>
      </c>
      <c r="L40" s="593">
        <v>1079400</v>
      </c>
      <c r="M40" s="593"/>
    </row>
    <row r="41" spans="1:14" s="76" customFormat="1" ht="12" customHeight="1">
      <c r="A41" s="62"/>
      <c r="B41" s="595"/>
      <c r="C41" s="608"/>
      <c r="D41" s="593"/>
      <c r="E41" s="593"/>
      <c r="F41" s="593"/>
      <c r="G41" s="593"/>
      <c r="H41" s="593"/>
      <c r="I41" s="593"/>
      <c r="J41" s="593"/>
      <c r="K41" s="593"/>
      <c r="L41" s="593"/>
      <c r="M41" s="593"/>
      <c r="N41" s="167"/>
    </row>
    <row r="42" spans="1:14" s="76" customFormat="1" ht="14.25" customHeight="1">
      <c r="A42" s="62"/>
      <c r="B42" s="642" t="s">
        <v>269</v>
      </c>
      <c r="C42" s="1149"/>
      <c r="D42" s="593"/>
      <c r="E42" s="1150"/>
      <c r="F42" s="1150"/>
      <c r="G42" s="1150"/>
      <c r="H42" s="1150"/>
      <c r="I42" s="593"/>
      <c r="J42" s="1150"/>
      <c r="K42" s="1150"/>
      <c r="L42" s="1150"/>
      <c r="M42" s="593"/>
      <c r="N42" s="167"/>
    </row>
    <row r="43" spans="1:14" s="76" customFormat="1" ht="12" customHeight="1">
      <c r="A43" s="62"/>
      <c r="B43" s="597" t="s">
        <v>270</v>
      </c>
      <c r="C43" s="1151">
        <v>290000</v>
      </c>
      <c r="D43" s="53"/>
      <c r="E43" s="1152">
        <v>266000</v>
      </c>
      <c r="F43" s="1152">
        <v>327000</v>
      </c>
      <c r="G43" s="1152">
        <v>298000</v>
      </c>
      <c r="H43" s="1153">
        <v>237000</v>
      </c>
      <c r="I43" s="53"/>
      <c r="J43" s="1154">
        <v>211000</v>
      </c>
      <c r="K43" s="1154">
        <v>226000</v>
      </c>
      <c r="L43" s="1154">
        <v>238000</v>
      </c>
      <c r="M43" s="717"/>
      <c r="N43" s="167"/>
    </row>
    <row r="44" spans="1:14" ht="12" customHeight="1">
      <c r="A44" s="20"/>
      <c r="B44" s="595" t="s">
        <v>271</v>
      </c>
      <c r="C44" s="1125">
        <v>1.61</v>
      </c>
      <c r="D44" s="53"/>
      <c r="E44" s="1155">
        <v>1.62</v>
      </c>
      <c r="F44" s="1155">
        <v>1.81</v>
      </c>
      <c r="G44" s="1155">
        <v>1.86</v>
      </c>
      <c r="H44" s="1156">
        <v>1.55</v>
      </c>
      <c r="I44" s="53"/>
      <c r="J44" s="646">
        <v>1.6</v>
      </c>
      <c r="K44" s="646">
        <v>1.51</v>
      </c>
      <c r="L44" s="646">
        <v>1.56</v>
      </c>
      <c r="M44" s="646"/>
    </row>
    <row r="45" spans="1:14" ht="12" customHeight="1">
      <c r="A45" s="62"/>
      <c r="B45" s="595" t="s">
        <v>272</v>
      </c>
      <c r="C45" s="1125">
        <v>0.69</v>
      </c>
      <c r="D45" s="593"/>
      <c r="E45" s="1155">
        <v>0.71</v>
      </c>
      <c r="F45" s="1155">
        <v>0.7</v>
      </c>
      <c r="G45" s="646">
        <v>0.76</v>
      </c>
      <c r="H45" s="1156">
        <v>0.79</v>
      </c>
      <c r="I45" s="593"/>
      <c r="J45" s="646">
        <v>0.82</v>
      </c>
      <c r="K45" s="646">
        <v>0.82</v>
      </c>
      <c r="L45" s="646">
        <v>0.82</v>
      </c>
      <c r="M45" s="646"/>
    </row>
    <row r="46" spans="1:14" ht="12" customHeight="1">
      <c r="A46" s="76"/>
    </row>
    <row r="47" spans="1:14" ht="12" customHeight="1">
      <c r="C47" s="15"/>
      <c r="D47" s="15"/>
      <c r="E47" s="15"/>
      <c r="F47" s="15"/>
      <c r="I47" s="15"/>
      <c r="J47" s="15"/>
      <c r="N47" s="15"/>
    </row>
    <row r="48" spans="1:14" ht="12" customHeight="1">
      <c r="C48" s="15"/>
      <c r="D48" s="15"/>
      <c r="E48" s="15"/>
      <c r="F48" s="15"/>
      <c r="I48" s="15"/>
      <c r="J48" s="15"/>
      <c r="N48" s="15"/>
    </row>
    <row r="49" spans="3:14" ht="12" customHeight="1">
      <c r="C49" s="15"/>
      <c r="D49" s="15"/>
      <c r="E49" s="15"/>
      <c r="F49" s="15"/>
      <c r="I49" s="15"/>
      <c r="J49" s="15"/>
      <c r="N49" s="15"/>
    </row>
  </sheetData>
  <pageMargins left="0.74803149606299213" right="0.74803149606299213" top="0.98425196850393704" bottom="0.98425196850393704" header="0.51181102362204722" footer="0.51181102362204722"/>
  <pageSetup paperSize="9" scale="84" orientation="portrait" horizontalDpi="300" verticalDpi="300" r:id="rId1"/>
  <headerFooter>
    <oddFooter>&amp;C&amp;1#&amp;"Calibri"&amp;10 Secret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showGridLines="0" zoomScaleNormal="100" workbookViewId="0">
      <selection activeCell="A2" sqref="A2"/>
    </sheetView>
  </sheetViews>
  <sheetFormatPr defaultColWidth="9" defaultRowHeight="12" customHeight="1"/>
  <cols>
    <col min="1" max="1" width="9" style="995"/>
    <col min="2" max="2" width="36.7109375" style="15" customWidth="1"/>
    <col min="3" max="3" width="7.28515625" style="76" customWidth="1"/>
    <col min="4" max="4" width="1.7109375" style="485" customWidth="1"/>
    <col min="5" max="5" width="7.28515625" style="77" customWidth="1"/>
    <col min="6" max="6" width="7.28515625" style="76" customWidth="1"/>
    <col min="7" max="8" width="7.28515625" style="15" customWidth="1"/>
    <col min="9" max="9" width="1.7109375" style="76" customWidth="1"/>
    <col min="10" max="10" width="7.28515625" style="77" customWidth="1"/>
    <col min="11" max="12" width="7.28515625" style="15" customWidth="1"/>
    <col min="13" max="13" width="7.28515625" style="485" customWidth="1"/>
    <col min="14" max="15" width="8" style="167" customWidth="1"/>
    <col min="16" max="198" width="8" style="15" customWidth="1"/>
    <col min="199" max="16384" width="9" style="15"/>
  </cols>
  <sheetData>
    <row r="1" spans="1:15" ht="12" customHeight="1">
      <c r="B1" s="5"/>
      <c r="C1" s="77"/>
      <c r="D1" s="480"/>
      <c r="F1" s="77"/>
      <c r="G1" s="5"/>
      <c r="H1" s="5"/>
      <c r="I1" s="77"/>
      <c r="K1" s="5"/>
      <c r="L1" s="5"/>
      <c r="M1" s="480"/>
    </row>
    <row r="2" spans="1:15" ht="17.25" customHeight="1">
      <c r="B2" s="223" t="s">
        <v>26</v>
      </c>
      <c r="C2" s="504"/>
      <c r="D2" s="321"/>
      <c r="E2" s="504"/>
      <c r="F2" s="504"/>
      <c r="G2" s="504"/>
      <c r="H2" s="504"/>
      <c r="I2" s="321"/>
      <c r="J2" s="504"/>
      <c r="K2" s="504"/>
      <c r="L2" s="504"/>
      <c r="M2" s="504"/>
    </row>
    <row r="3" spans="1:15" ht="12" customHeight="1">
      <c r="B3" s="24"/>
      <c r="C3" s="165" t="s">
        <v>407</v>
      </c>
      <c r="D3" s="165"/>
      <c r="E3" s="165" t="s">
        <v>405</v>
      </c>
      <c r="F3" s="165" t="s">
        <v>408</v>
      </c>
      <c r="G3" s="166" t="s">
        <v>409</v>
      </c>
      <c r="H3" s="166" t="s">
        <v>406</v>
      </c>
      <c r="I3" s="165"/>
      <c r="J3" s="166" t="s">
        <v>241</v>
      </c>
      <c r="K3" s="166" t="s">
        <v>410</v>
      </c>
      <c r="L3" s="166" t="s">
        <v>411</v>
      </c>
      <c r="M3" s="166"/>
    </row>
    <row r="4" spans="1:15" ht="12" customHeight="1">
      <c r="B4" s="462" t="s">
        <v>274</v>
      </c>
      <c r="C4" s="461" t="s">
        <v>2</v>
      </c>
      <c r="D4" s="460"/>
      <c r="E4" s="461" t="s">
        <v>2</v>
      </c>
      <c r="F4" s="461" t="s">
        <v>2</v>
      </c>
      <c r="G4" s="461" t="s">
        <v>2</v>
      </c>
      <c r="H4" s="461" t="s">
        <v>2</v>
      </c>
      <c r="I4" s="460"/>
      <c r="J4" s="461" t="s">
        <v>2</v>
      </c>
      <c r="K4" s="461" t="s">
        <v>2</v>
      </c>
      <c r="L4" s="461" t="s">
        <v>2</v>
      </c>
      <c r="M4" s="460"/>
    </row>
    <row r="5" spans="1:15" s="61" customFormat="1" ht="12" customHeight="1">
      <c r="A5" s="995"/>
      <c r="B5" s="457" t="s">
        <v>275</v>
      </c>
      <c r="C5" s="1157">
        <v>1280.9999999999995</v>
      </c>
      <c r="D5" s="884"/>
      <c r="E5" s="1158">
        <v>1316.9999999999991</v>
      </c>
      <c r="F5" s="864">
        <v>1279.9999999999998</v>
      </c>
      <c r="G5" s="865">
        <v>1224.9999999999995</v>
      </c>
      <c r="H5" s="866">
        <v>1412</v>
      </c>
      <c r="I5" s="884"/>
      <c r="J5" s="1159">
        <v>1478</v>
      </c>
      <c r="K5" s="1159">
        <v>1503</v>
      </c>
      <c r="L5" s="1160">
        <v>1438.0000000000007</v>
      </c>
      <c r="M5" s="718"/>
      <c r="N5" s="167"/>
      <c r="O5" s="167"/>
    </row>
    <row r="6" spans="1:15" s="61" customFormat="1" ht="12" customHeight="1">
      <c r="A6" s="995"/>
      <c r="B6" s="454" t="s">
        <v>276</v>
      </c>
      <c r="C6" s="984">
        <v>295</v>
      </c>
      <c r="D6" s="983"/>
      <c r="E6" s="985">
        <v>309</v>
      </c>
      <c r="F6" s="985">
        <v>270</v>
      </c>
      <c r="G6" s="986">
        <v>242</v>
      </c>
      <c r="H6" s="984">
        <v>292</v>
      </c>
      <c r="I6" s="983"/>
      <c r="J6" s="985">
        <v>481</v>
      </c>
      <c r="K6" s="985">
        <v>343</v>
      </c>
      <c r="L6" s="986">
        <v>333</v>
      </c>
      <c r="M6" s="432"/>
      <c r="N6" s="167"/>
      <c r="O6" s="167"/>
    </row>
    <row r="7" spans="1:15" ht="12" customHeight="1">
      <c r="B7" s="634" t="s">
        <v>277</v>
      </c>
      <c r="C7" s="867">
        <v>1575.9999999999998</v>
      </c>
      <c r="D7" s="636"/>
      <c r="E7" s="885">
        <v>1625.9999999999998</v>
      </c>
      <c r="F7" s="1120">
        <v>1550.0000000000005</v>
      </c>
      <c r="G7" s="635">
        <v>1466.9999999999995</v>
      </c>
      <c r="H7" s="1131">
        <v>1704</v>
      </c>
      <c r="I7" s="636"/>
      <c r="J7" s="1120">
        <v>1959</v>
      </c>
      <c r="K7" s="1120">
        <v>1846</v>
      </c>
      <c r="L7" s="635">
        <v>1771.0000000000007</v>
      </c>
      <c r="M7" s="178"/>
    </row>
    <row r="8" spans="1:15" ht="12" customHeight="1">
      <c r="B8" s="637" t="s">
        <v>243</v>
      </c>
      <c r="C8" s="868">
        <v>-77</v>
      </c>
      <c r="D8" s="48"/>
      <c r="E8" s="886">
        <v>-169.99999999999989</v>
      </c>
      <c r="F8" s="1118">
        <v>-233.00000000000006</v>
      </c>
      <c r="G8" s="1132">
        <v>-583</v>
      </c>
      <c r="H8" s="1133">
        <v>-481</v>
      </c>
      <c r="I8" s="48"/>
      <c r="J8" s="1118">
        <v>-190</v>
      </c>
      <c r="K8" s="1118">
        <v>-101</v>
      </c>
      <c r="L8" s="1132">
        <v>-229.99999999999997</v>
      </c>
      <c r="M8" s="49"/>
    </row>
    <row r="9" spans="1:15" ht="12" customHeight="1">
      <c r="B9" s="634" t="s">
        <v>286</v>
      </c>
      <c r="C9" s="867">
        <v>1499</v>
      </c>
      <c r="D9" s="636"/>
      <c r="E9" s="885">
        <v>1456</v>
      </c>
      <c r="F9" s="1120">
        <v>1317.0000000000002</v>
      </c>
      <c r="G9" s="635">
        <v>883.99999999999977</v>
      </c>
      <c r="H9" s="1131">
        <v>1223</v>
      </c>
      <c r="I9" s="636"/>
      <c r="J9" s="1120">
        <v>1769</v>
      </c>
      <c r="K9" s="1120">
        <v>1745</v>
      </c>
      <c r="L9" s="635">
        <v>1541.0000000000005</v>
      </c>
      <c r="M9" s="178"/>
    </row>
    <row r="10" spans="1:15" ht="15" customHeight="1">
      <c r="B10" s="595" t="s">
        <v>278</v>
      </c>
      <c r="C10" s="869">
        <v>-1036</v>
      </c>
      <c r="D10" s="48"/>
      <c r="E10" s="887">
        <v>-1134</v>
      </c>
      <c r="F10" s="638">
        <v>-1095</v>
      </c>
      <c r="G10" s="52">
        <v>-1018</v>
      </c>
      <c r="H10" s="1135">
        <v>-1023</v>
      </c>
      <c r="I10" s="48"/>
      <c r="J10" s="638">
        <v>-1023</v>
      </c>
      <c r="K10" s="638">
        <v>-952</v>
      </c>
      <c r="L10" s="52">
        <v>-1022</v>
      </c>
      <c r="M10" s="52"/>
    </row>
    <row r="11" spans="1:15" ht="12" customHeight="1">
      <c r="B11" s="595" t="s">
        <v>287</v>
      </c>
      <c r="C11" s="870">
        <v>0</v>
      </c>
      <c r="D11" s="48"/>
      <c r="E11" s="888">
        <v>-49.5</v>
      </c>
      <c r="F11" s="48">
        <v>0</v>
      </c>
      <c r="G11" s="49">
        <v>0</v>
      </c>
      <c r="H11" s="1136">
        <v>0</v>
      </c>
      <c r="I11" s="48"/>
      <c r="J11" s="48">
        <v>-41</v>
      </c>
      <c r="K11" s="48">
        <v>0</v>
      </c>
      <c r="L11" s="49">
        <v>0</v>
      </c>
      <c r="M11" s="52"/>
    </row>
    <row r="12" spans="1:15" ht="12" customHeight="1">
      <c r="B12" s="637" t="s">
        <v>246</v>
      </c>
      <c r="C12" s="868">
        <v>-3.3172722099999996</v>
      </c>
      <c r="D12" s="48"/>
      <c r="E12" s="886">
        <v>3.6830506700000014</v>
      </c>
      <c r="F12" s="1118">
        <v>-25.348117799999997</v>
      </c>
      <c r="G12" s="1132">
        <v>-5.5179229999999997</v>
      </c>
      <c r="H12" s="1133">
        <v>-5</v>
      </c>
      <c r="I12" s="48"/>
      <c r="J12" s="1118">
        <v>-58</v>
      </c>
      <c r="K12" s="1118">
        <v>-1480</v>
      </c>
      <c r="L12" s="1132">
        <v>-40.871671239999998</v>
      </c>
      <c r="M12" s="49"/>
    </row>
    <row r="13" spans="1:15" ht="12" customHeight="1">
      <c r="B13" s="634" t="s">
        <v>247</v>
      </c>
      <c r="C13" s="867">
        <v>-1039.0000000000002</v>
      </c>
      <c r="D13" s="636"/>
      <c r="E13" s="885">
        <v>-1179.9999999999991</v>
      </c>
      <c r="F13" s="1120">
        <v>-1119.9999999999995</v>
      </c>
      <c r="G13" s="635">
        <v>-1024.0000000000002</v>
      </c>
      <c r="H13" s="1131">
        <v>-1028</v>
      </c>
      <c r="I13" s="636"/>
      <c r="J13" s="1120">
        <v>-1122</v>
      </c>
      <c r="K13" s="1120">
        <v>-2432</v>
      </c>
      <c r="L13" s="635">
        <v>-1062.9999999999989</v>
      </c>
      <c r="M13" s="178"/>
    </row>
    <row r="14" spans="1:15" ht="12" customHeight="1">
      <c r="B14" s="637" t="s">
        <v>9</v>
      </c>
      <c r="C14" s="868" t="s">
        <v>152</v>
      </c>
      <c r="D14" s="48"/>
      <c r="E14" s="886">
        <v>5.999999999999277</v>
      </c>
      <c r="F14" s="1118">
        <v>-1.000000000000727</v>
      </c>
      <c r="G14" s="1132">
        <v>13.000000000000641</v>
      </c>
      <c r="H14" s="1133">
        <v>0</v>
      </c>
      <c r="I14" s="48"/>
      <c r="J14" s="1118">
        <v>0</v>
      </c>
      <c r="K14" s="1118">
        <v>0</v>
      </c>
      <c r="L14" s="1132">
        <v>-1.0000000000006004</v>
      </c>
      <c r="M14" s="49"/>
    </row>
    <row r="15" spans="1:15" s="8" customFormat="1" ht="12" customHeight="1">
      <c r="B15" s="634" t="s">
        <v>288</v>
      </c>
      <c r="C15" s="867">
        <v>459.9999999999992</v>
      </c>
      <c r="D15" s="636"/>
      <c r="E15" s="885">
        <v>281.99999999999989</v>
      </c>
      <c r="F15" s="1120">
        <v>196.00000000000014</v>
      </c>
      <c r="G15" s="635">
        <v>-127.00000000000009</v>
      </c>
      <c r="H15" s="1131">
        <v>195</v>
      </c>
      <c r="I15" s="636"/>
      <c r="J15" s="1120">
        <v>647</v>
      </c>
      <c r="K15" s="1120">
        <v>-687</v>
      </c>
      <c r="L15" s="635">
        <v>477.00000000000119</v>
      </c>
      <c r="M15" s="178"/>
      <c r="N15" s="171"/>
      <c r="O15" s="171"/>
    </row>
    <row r="16" spans="1:15" ht="12.75">
      <c r="B16" s="595" t="s">
        <v>329</v>
      </c>
      <c r="C16" s="870">
        <v>297.99999999999926</v>
      </c>
      <c r="D16" s="48"/>
      <c r="E16" s="888">
        <v>159.99999999999972</v>
      </c>
      <c r="F16" s="48">
        <v>112.99999999999997</v>
      </c>
      <c r="G16" s="49">
        <v>-123.00000000000011</v>
      </c>
      <c r="H16" s="1136">
        <v>175</v>
      </c>
      <c r="I16" s="48"/>
      <c r="J16" s="48">
        <v>438</v>
      </c>
      <c r="K16" s="48">
        <v>-907</v>
      </c>
      <c r="L16" s="49">
        <v>328.00000000000136</v>
      </c>
      <c r="M16" s="49"/>
    </row>
    <row r="17" spans="1:15" ht="12" customHeight="1">
      <c r="B17" s="647"/>
      <c r="C17" s="919"/>
      <c r="D17" s="48"/>
      <c r="E17" s="919"/>
      <c r="F17" s="48"/>
      <c r="G17" s="995"/>
      <c r="H17" s="49"/>
      <c r="I17" s="48"/>
      <c r="J17" s="48"/>
      <c r="K17" s="48"/>
      <c r="L17" s="49"/>
      <c r="M17" s="49"/>
    </row>
    <row r="18" spans="1:15" s="8" customFormat="1" ht="12" customHeight="1">
      <c r="B18" s="596" t="s">
        <v>289</v>
      </c>
      <c r="C18" s="611" t="s">
        <v>151</v>
      </c>
      <c r="D18" s="158"/>
      <c r="E18" s="611" t="s">
        <v>151</v>
      </c>
      <c r="F18" s="611" t="s">
        <v>151</v>
      </c>
      <c r="G18" s="1142" t="s">
        <v>151</v>
      </c>
      <c r="H18" s="1142" t="s">
        <v>151</v>
      </c>
      <c r="I18" s="158"/>
      <c r="J18" s="611" t="s">
        <v>151</v>
      </c>
      <c r="K18" s="611" t="s">
        <v>151</v>
      </c>
      <c r="L18" s="1142" t="s">
        <v>151</v>
      </c>
      <c r="M18" s="652"/>
      <c r="N18" s="167"/>
      <c r="O18" s="171"/>
    </row>
    <row r="19" spans="1:15" ht="12" customHeight="1">
      <c r="B19" s="546" t="s">
        <v>290</v>
      </c>
      <c r="C19" s="1144">
        <v>205700</v>
      </c>
      <c r="D19" s="593"/>
      <c r="E19" s="871">
        <v>205400</v>
      </c>
      <c r="F19" s="612">
        <v>203900</v>
      </c>
      <c r="G19" s="1143">
        <v>202000</v>
      </c>
      <c r="H19" s="1144">
        <v>195700</v>
      </c>
      <c r="I19" s="593"/>
      <c r="J19" s="612">
        <v>193700</v>
      </c>
      <c r="K19" s="612">
        <v>193200</v>
      </c>
      <c r="L19" s="1143">
        <v>189100</v>
      </c>
      <c r="M19" s="53"/>
    </row>
    <row r="20" spans="1:15" ht="12" customHeight="1">
      <c r="B20" s="595" t="s">
        <v>283</v>
      </c>
      <c r="C20" s="872">
        <v>309078</v>
      </c>
      <c r="D20" s="593"/>
      <c r="E20" s="873">
        <v>289072.99999999994</v>
      </c>
      <c r="F20" s="593">
        <v>294490.00000000006</v>
      </c>
      <c r="G20" s="53">
        <v>287603.00000000006</v>
      </c>
      <c r="H20" s="1147">
        <v>267500</v>
      </c>
      <c r="I20" s="593"/>
      <c r="J20" s="593">
        <v>257800</v>
      </c>
      <c r="K20" s="593">
        <v>257900</v>
      </c>
      <c r="L20" s="53">
        <v>258953.00000000003</v>
      </c>
      <c r="M20" s="53"/>
      <c r="N20" s="171"/>
    </row>
    <row r="21" spans="1:15" ht="12" customHeight="1">
      <c r="B21" s="595" t="s">
        <v>291</v>
      </c>
      <c r="C21" s="872">
        <v>247510.74334420997</v>
      </c>
      <c r="D21" s="593"/>
      <c r="E21" s="873">
        <v>240472.77362125998</v>
      </c>
      <c r="F21" s="593">
        <v>231995.81112797</v>
      </c>
      <c r="G21" s="53">
        <v>225666.00478156997</v>
      </c>
      <c r="H21" s="1147">
        <v>207500</v>
      </c>
      <c r="I21" s="593"/>
      <c r="J21" s="593">
        <v>205500</v>
      </c>
      <c r="K21" s="593">
        <v>203300</v>
      </c>
      <c r="L21" s="53">
        <v>200921.81711737</v>
      </c>
      <c r="M21" s="53"/>
    </row>
    <row r="22" spans="1:15" s="76" customFormat="1" ht="12" customHeight="1">
      <c r="A22" s="995"/>
      <c r="B22" s="595" t="s">
        <v>272</v>
      </c>
      <c r="C22" s="956">
        <v>0.88</v>
      </c>
      <c r="D22" s="958"/>
      <c r="E22" s="874">
        <v>0.89</v>
      </c>
      <c r="F22" s="1161">
        <v>0.91</v>
      </c>
      <c r="G22" s="1162">
        <v>0.92</v>
      </c>
      <c r="H22" s="956">
        <v>0.96</v>
      </c>
      <c r="I22" s="958"/>
      <c r="J22" s="958">
        <v>0.96</v>
      </c>
      <c r="K22" s="958">
        <v>0.97</v>
      </c>
      <c r="L22" s="957">
        <v>0.97</v>
      </c>
      <c r="M22" s="450"/>
      <c r="N22" s="167"/>
      <c r="O22" s="167"/>
    </row>
    <row r="23" spans="1:15" ht="12" customHeight="1">
      <c r="B23" s="595" t="s">
        <v>266</v>
      </c>
      <c r="C23" s="872">
        <v>72671</v>
      </c>
      <c r="D23" s="593"/>
      <c r="E23" s="873">
        <v>73662</v>
      </c>
      <c r="F23" s="593">
        <v>76177.754332111566</v>
      </c>
      <c r="G23" s="53">
        <v>77856</v>
      </c>
      <c r="H23" s="1147">
        <v>77700</v>
      </c>
      <c r="I23" s="593"/>
      <c r="J23" s="593">
        <v>74900</v>
      </c>
      <c r="K23" s="593">
        <v>76800</v>
      </c>
      <c r="L23" s="53">
        <v>76150</v>
      </c>
      <c r="M23" s="53"/>
    </row>
    <row r="24" spans="1:15" s="76" customFormat="1" ht="12" customHeight="1">
      <c r="A24" s="995"/>
      <c r="B24" s="595" t="s">
        <v>292</v>
      </c>
      <c r="C24" s="872">
        <v>9990.5903043971011</v>
      </c>
      <c r="D24" s="593"/>
      <c r="E24" s="873">
        <v>9729.3485274084269</v>
      </c>
      <c r="F24" s="593">
        <v>10000.706467359041</v>
      </c>
      <c r="G24" s="53">
        <v>10271.373178589776</v>
      </c>
      <c r="H24" s="1147">
        <v>10300</v>
      </c>
      <c r="I24" s="593"/>
      <c r="J24" s="593">
        <v>10300</v>
      </c>
      <c r="K24" s="593">
        <v>10400</v>
      </c>
      <c r="L24" s="53">
        <v>10288.713936531452</v>
      </c>
      <c r="M24" s="53"/>
      <c r="N24" s="167"/>
      <c r="O24" s="167"/>
    </row>
    <row r="25" spans="1:15" ht="12" customHeight="1">
      <c r="B25" s="595"/>
      <c r="C25" s="982"/>
      <c r="D25" s="54"/>
      <c r="E25" s="982"/>
      <c r="F25" s="54"/>
      <c r="G25" s="648"/>
      <c r="H25" s="648"/>
      <c r="I25" s="54"/>
      <c r="J25" s="54"/>
      <c r="K25" s="54"/>
      <c r="L25" s="648"/>
      <c r="M25" s="648"/>
      <c r="N25" s="171"/>
    </row>
    <row r="26" spans="1:15" ht="12" customHeight="1">
      <c r="B26" s="596" t="s">
        <v>254</v>
      </c>
      <c r="C26" s="981"/>
      <c r="D26" s="982"/>
      <c r="E26" s="981"/>
      <c r="F26" s="981"/>
      <c r="G26" s="987"/>
      <c r="H26" s="987"/>
      <c r="I26" s="982"/>
      <c r="J26" s="981"/>
      <c r="K26" s="981"/>
      <c r="L26" s="987"/>
      <c r="M26" s="452"/>
    </row>
    <row r="27" spans="1:15" ht="12" customHeight="1">
      <c r="B27" s="595" t="s">
        <v>293</v>
      </c>
      <c r="C27" s="953">
        <v>0.12</v>
      </c>
      <c r="D27" s="955"/>
      <c r="E27" s="955">
        <v>6.5000000000000002E-2</v>
      </c>
      <c r="F27" s="955">
        <v>4.4999999999999998E-2</v>
      </c>
      <c r="G27" s="954">
        <v>-4.8000000000000001E-2</v>
      </c>
      <c r="H27" s="953">
        <v>6.9000000000000006E-2</v>
      </c>
      <c r="I27" s="955"/>
      <c r="J27" s="955">
        <v>0.17</v>
      </c>
      <c r="K27" s="955">
        <v>-0.34899999999999998</v>
      </c>
      <c r="L27" s="954">
        <v>0.127</v>
      </c>
      <c r="M27" s="449"/>
    </row>
    <row r="28" spans="1:15" ht="12" customHeight="1">
      <c r="B28" s="595" t="s">
        <v>294</v>
      </c>
      <c r="C28" s="875">
        <v>9920.4159023893462</v>
      </c>
      <c r="D28" s="608"/>
      <c r="E28" s="876">
        <v>9823.3932759790387</v>
      </c>
      <c r="F28" s="608">
        <v>10113.353849531999</v>
      </c>
      <c r="G28" s="56">
        <v>10287.413792037371</v>
      </c>
      <c r="H28" s="600">
        <v>10100</v>
      </c>
      <c r="I28" s="608"/>
      <c r="J28" s="608">
        <v>10300</v>
      </c>
      <c r="K28" s="608">
        <v>10400</v>
      </c>
      <c r="L28" s="56">
        <v>10305.550564251227</v>
      </c>
      <c r="M28" s="56"/>
    </row>
    <row r="29" spans="1:15" ht="12" customHeight="1">
      <c r="B29" s="595" t="s">
        <v>295</v>
      </c>
      <c r="C29" s="956">
        <v>0.66</v>
      </c>
      <c r="D29" s="958"/>
      <c r="E29" s="958">
        <v>0.73</v>
      </c>
      <c r="F29" s="958">
        <v>0.72</v>
      </c>
      <c r="G29" s="957">
        <v>0.7</v>
      </c>
      <c r="H29" s="956">
        <v>0.6</v>
      </c>
      <c r="I29" s="958"/>
      <c r="J29" s="958">
        <v>0.56999999999999995</v>
      </c>
      <c r="K29" s="958">
        <v>1.32</v>
      </c>
      <c r="L29" s="957">
        <v>0.6</v>
      </c>
      <c r="M29" s="450"/>
    </row>
    <row r="30" spans="1:15" ht="12" customHeight="1">
      <c r="B30" s="649" t="s">
        <v>258</v>
      </c>
      <c r="C30" s="918">
        <v>14.206581208701682</v>
      </c>
      <c r="D30" s="983"/>
      <c r="E30" s="983">
        <v>31.130871766849118</v>
      </c>
      <c r="F30" s="983">
        <v>43.414549935960991</v>
      </c>
      <c r="G30" s="915">
        <v>110.94218313249606</v>
      </c>
      <c r="H30" s="918">
        <v>96</v>
      </c>
      <c r="I30" s="983"/>
      <c r="J30" s="983">
        <v>38</v>
      </c>
      <c r="K30" s="983">
        <v>20</v>
      </c>
      <c r="L30" s="915">
        <v>46.787011052555947</v>
      </c>
      <c r="M30" s="432"/>
    </row>
    <row r="31" spans="1:15" ht="12" customHeight="1">
      <c r="B31" s="595" t="s">
        <v>296</v>
      </c>
      <c r="C31" s="877">
        <v>2.5399999999999999E-2</v>
      </c>
      <c r="D31" s="1163"/>
      <c r="E31" s="878">
        <v>2.5600000000000001E-2</v>
      </c>
      <c r="F31" s="1164">
        <v>2.5100000000000001E-2</v>
      </c>
      <c r="G31" s="1165">
        <v>2.4799999999999999E-2</v>
      </c>
      <c r="H31" s="1166">
        <v>2.9100000000000001E-2</v>
      </c>
      <c r="I31" s="1163"/>
      <c r="J31" s="889">
        <v>3.0300000000000001E-2</v>
      </c>
      <c r="K31" s="889">
        <v>3.1E-2</v>
      </c>
      <c r="L31" s="650">
        <v>3.0499999999999999E-2</v>
      </c>
      <c r="M31" s="650"/>
    </row>
    <row r="32" spans="1:15" s="76" customFormat="1" ht="12" customHeight="1">
      <c r="A32" s="995"/>
      <c r="B32" s="595"/>
      <c r="C32" s="919"/>
      <c r="D32" s="640"/>
      <c r="E32" s="640"/>
      <c r="F32" s="640"/>
      <c r="G32" s="640"/>
      <c r="H32" s="640"/>
      <c r="I32" s="640"/>
      <c r="J32" s="640"/>
      <c r="K32" s="640"/>
      <c r="L32" s="640"/>
      <c r="M32" s="640"/>
      <c r="N32" s="167"/>
      <c r="O32" s="167"/>
    </row>
    <row r="33" spans="1:15" ht="12" customHeight="1">
      <c r="B33" s="5"/>
      <c r="C33" s="77"/>
      <c r="D33" s="480"/>
      <c r="F33" s="77"/>
      <c r="G33" s="77"/>
      <c r="H33" s="77"/>
      <c r="I33" s="77"/>
      <c r="K33" s="77"/>
      <c r="L33" s="77"/>
      <c r="M33" s="480"/>
    </row>
    <row r="34" spans="1:15" ht="15.75">
      <c r="B34" s="164" t="s">
        <v>78</v>
      </c>
      <c r="C34" s="710" t="s">
        <v>407</v>
      </c>
      <c r="D34" s="165"/>
      <c r="E34" s="711" t="s">
        <v>405</v>
      </c>
      <c r="F34" s="165" t="s">
        <v>408</v>
      </c>
      <c r="G34" s="165" t="s">
        <v>409</v>
      </c>
      <c r="H34" s="165" t="s">
        <v>406</v>
      </c>
      <c r="I34" s="165"/>
      <c r="J34" s="165" t="s">
        <v>241</v>
      </c>
      <c r="K34" s="165" t="s">
        <v>410</v>
      </c>
      <c r="L34" s="165" t="s">
        <v>411</v>
      </c>
      <c r="M34" s="165"/>
    </row>
    <row r="35" spans="1:15" s="76" customFormat="1" ht="17.25" customHeight="1">
      <c r="A35" s="995"/>
      <c r="B35" s="423" t="s">
        <v>297</v>
      </c>
      <c r="C35" s="461" t="s">
        <v>2</v>
      </c>
      <c r="D35" s="460"/>
      <c r="E35" s="459" t="s">
        <v>2</v>
      </c>
      <c r="F35" s="461" t="s">
        <v>2</v>
      </c>
      <c r="G35" s="461" t="s">
        <v>2</v>
      </c>
      <c r="H35" s="461" t="s">
        <v>2</v>
      </c>
      <c r="I35" s="460"/>
      <c r="J35" s="461" t="s">
        <v>2</v>
      </c>
      <c r="K35" s="461" t="s">
        <v>2</v>
      </c>
      <c r="L35" s="461" t="s">
        <v>2</v>
      </c>
      <c r="M35" s="460"/>
      <c r="N35" s="167"/>
      <c r="O35" s="167"/>
    </row>
    <row r="36" spans="1:15" ht="12.75">
      <c r="B36" s="457" t="s">
        <v>298</v>
      </c>
      <c r="C36" s="585">
        <v>922.99999999999989</v>
      </c>
      <c r="D36" s="49"/>
      <c r="E36" s="879">
        <v>894.99999999999955</v>
      </c>
      <c r="F36" s="651">
        <v>833.00000000000068</v>
      </c>
      <c r="G36" s="651">
        <v>825.9999999999992</v>
      </c>
      <c r="H36" s="1167">
        <v>968</v>
      </c>
      <c r="I36" s="49"/>
      <c r="J36" s="1130">
        <v>1064</v>
      </c>
      <c r="K36" s="1130">
        <v>1035</v>
      </c>
      <c r="L36" s="1130">
        <v>946.00000000000057</v>
      </c>
      <c r="M36" s="48"/>
    </row>
    <row r="37" spans="1:15" ht="12" customHeight="1">
      <c r="B37" s="455" t="s">
        <v>299</v>
      </c>
      <c r="C37" s="586">
        <v>315</v>
      </c>
      <c r="D37" s="49"/>
      <c r="E37" s="888">
        <v>354.00000000000011</v>
      </c>
      <c r="F37" s="49">
        <v>361.99999999999994</v>
      </c>
      <c r="G37" s="49">
        <v>367</v>
      </c>
      <c r="H37" s="1136">
        <v>436</v>
      </c>
      <c r="I37" s="49"/>
      <c r="J37" s="48">
        <v>533</v>
      </c>
      <c r="K37" s="48">
        <v>472</v>
      </c>
      <c r="L37" s="48">
        <v>496.99999999999977</v>
      </c>
      <c r="M37" s="48"/>
    </row>
    <row r="38" spans="1:15" ht="12" customHeight="1">
      <c r="B38" s="454" t="s">
        <v>300</v>
      </c>
      <c r="C38" s="1117">
        <v>337.99999999999994</v>
      </c>
      <c r="D38" s="49"/>
      <c r="E38" s="886">
        <v>376.99999999999989</v>
      </c>
      <c r="F38" s="1132">
        <v>354.99999999999977</v>
      </c>
      <c r="G38" s="1132">
        <v>274.00000000000011</v>
      </c>
      <c r="H38" s="1133">
        <v>300</v>
      </c>
      <c r="I38" s="49"/>
      <c r="J38" s="1118">
        <v>362</v>
      </c>
      <c r="K38" s="1118">
        <v>339</v>
      </c>
      <c r="L38" s="1118">
        <v>328.00000000000011</v>
      </c>
      <c r="M38" s="48"/>
    </row>
    <row r="39" spans="1:15" ht="12" customHeight="1">
      <c r="B39" s="437" t="s">
        <v>277</v>
      </c>
      <c r="C39" s="1119">
        <v>1575.9999999999998</v>
      </c>
      <c r="D39" s="178"/>
      <c r="E39" s="885">
        <v>1625.9999999999998</v>
      </c>
      <c r="F39" s="635">
        <v>1550.0000000000005</v>
      </c>
      <c r="G39" s="635">
        <v>1466.9999999999995</v>
      </c>
      <c r="H39" s="1131">
        <v>1704</v>
      </c>
      <c r="I39" s="178"/>
      <c r="J39" s="1120">
        <v>1959</v>
      </c>
      <c r="K39" s="1120">
        <v>1846</v>
      </c>
      <c r="L39" s="1120">
        <v>1771.0000000000007</v>
      </c>
      <c r="M39" s="636"/>
    </row>
    <row r="40" spans="1:15" ht="12" customHeight="1">
      <c r="B40" s="455"/>
      <c r="C40" s="982"/>
      <c r="D40" s="49"/>
      <c r="E40" s="919"/>
      <c r="F40" s="49"/>
      <c r="G40" s="49"/>
      <c r="H40" s="49"/>
      <c r="I40" s="49"/>
      <c r="J40" s="48"/>
      <c r="K40" s="48"/>
      <c r="L40" s="48"/>
      <c r="M40" s="48"/>
    </row>
    <row r="41" spans="1:15" ht="17.25" customHeight="1">
      <c r="B41" s="1253" t="s">
        <v>196</v>
      </c>
      <c r="C41" s="981"/>
      <c r="D41" s="49"/>
      <c r="E41" s="890"/>
      <c r="F41" s="1132"/>
      <c r="G41" s="1132"/>
      <c r="H41" s="1132"/>
      <c r="I41" s="49"/>
      <c r="J41" s="1118"/>
      <c r="K41" s="1118"/>
      <c r="L41" s="1118"/>
      <c r="M41" s="48"/>
    </row>
    <row r="42" spans="1:15" ht="12" customHeight="1">
      <c r="B42" s="457" t="s">
        <v>298</v>
      </c>
      <c r="C42" s="585">
        <v>-22.000000000000011</v>
      </c>
      <c r="D42" s="49"/>
      <c r="E42" s="879">
        <v>-67.999999999999943</v>
      </c>
      <c r="F42" s="651">
        <v>-48.000000000000171</v>
      </c>
      <c r="G42" s="651">
        <v>-130.00000000000003</v>
      </c>
      <c r="H42" s="1167">
        <v>-134</v>
      </c>
      <c r="I42" s="49"/>
      <c r="J42" s="1130">
        <v>-71</v>
      </c>
      <c r="K42" s="1130">
        <v>-36</v>
      </c>
      <c r="L42" s="1130">
        <v>-35.999999999999972</v>
      </c>
      <c r="M42" s="48"/>
    </row>
    <row r="43" spans="1:15" ht="12.75">
      <c r="B43" s="455" t="s">
        <v>299</v>
      </c>
      <c r="C43" s="586">
        <v>-36.000000000000007</v>
      </c>
      <c r="D43" s="49"/>
      <c r="E43" s="888">
        <v>-77.999999999999901</v>
      </c>
      <c r="F43" s="49">
        <v>-105.99999999999989</v>
      </c>
      <c r="G43" s="49">
        <v>-396</v>
      </c>
      <c r="H43" s="1136">
        <v>-301</v>
      </c>
      <c r="I43" s="49"/>
      <c r="J43" s="48">
        <v>-108</v>
      </c>
      <c r="K43" s="48">
        <v>-49</v>
      </c>
      <c r="L43" s="48">
        <v>-175</v>
      </c>
      <c r="M43" s="48"/>
    </row>
    <row r="44" spans="1:15" ht="12" customHeight="1">
      <c r="B44" s="454" t="s">
        <v>300</v>
      </c>
      <c r="C44" s="1117">
        <v>-19.000000000000004</v>
      </c>
      <c r="D44" s="49"/>
      <c r="E44" s="886">
        <v>-24</v>
      </c>
      <c r="F44" s="1132">
        <v>-79</v>
      </c>
      <c r="G44" s="1132">
        <v>-56.999999999999986</v>
      </c>
      <c r="H44" s="1133">
        <v>-46</v>
      </c>
      <c r="I44" s="49"/>
      <c r="J44" s="1118">
        <v>-11</v>
      </c>
      <c r="K44" s="1118">
        <v>-16</v>
      </c>
      <c r="L44" s="1118">
        <v>-19.000000000000007</v>
      </c>
      <c r="M44" s="48"/>
    </row>
    <row r="45" spans="1:15" ht="11.65" customHeight="1">
      <c r="B45" s="506" t="s">
        <v>301</v>
      </c>
      <c r="C45" s="1119">
        <v>-77</v>
      </c>
      <c r="D45" s="178"/>
      <c r="E45" s="885">
        <v>-169.99999999999989</v>
      </c>
      <c r="F45" s="635">
        <v>-233.00000000000006</v>
      </c>
      <c r="G45" s="635">
        <v>-583</v>
      </c>
      <c r="H45" s="1131">
        <v>-481</v>
      </c>
      <c r="I45" s="178"/>
      <c r="J45" s="1120">
        <v>-190</v>
      </c>
      <c r="K45" s="1120">
        <v>-101</v>
      </c>
      <c r="L45" s="1120">
        <v>-229.99999999999997</v>
      </c>
      <c r="M45" s="636"/>
    </row>
    <row r="46" spans="1:15" ht="12" customHeight="1">
      <c r="B46" s="455"/>
      <c r="C46" s="919"/>
      <c r="D46" s="1140"/>
      <c r="E46" s="919"/>
      <c r="F46" s="1140"/>
      <c r="G46" s="1140"/>
      <c r="H46" s="1140"/>
      <c r="I46" s="1140"/>
      <c r="J46" s="640"/>
      <c r="K46" s="640"/>
      <c r="L46" s="640"/>
      <c r="M46" s="640"/>
    </row>
    <row r="47" spans="1:15" ht="25.5">
      <c r="B47" s="505" t="s">
        <v>302</v>
      </c>
      <c r="C47" s="1142" t="s">
        <v>151</v>
      </c>
      <c r="D47" s="652"/>
      <c r="E47" s="891" t="s">
        <v>151</v>
      </c>
      <c r="F47" s="1142" t="s">
        <v>151</v>
      </c>
      <c r="G47" s="1142" t="s">
        <v>151</v>
      </c>
      <c r="H47" s="1142" t="s">
        <v>151</v>
      </c>
      <c r="I47" s="652"/>
      <c r="J47" s="611" t="s">
        <v>151</v>
      </c>
      <c r="K47" s="611" t="s">
        <v>151</v>
      </c>
      <c r="L47" s="611" t="s">
        <v>151</v>
      </c>
      <c r="M47" s="158"/>
    </row>
    <row r="48" spans="1:15" ht="12.75">
      <c r="B48" s="457" t="s">
        <v>298</v>
      </c>
      <c r="C48" s="598">
        <v>160400</v>
      </c>
      <c r="D48" s="53"/>
      <c r="E48" s="1143">
        <v>157300</v>
      </c>
      <c r="F48" s="1143">
        <v>155700</v>
      </c>
      <c r="G48" s="1143">
        <v>154900</v>
      </c>
      <c r="H48" s="1144">
        <v>153400</v>
      </c>
      <c r="I48" s="53"/>
      <c r="J48" s="612">
        <v>151900</v>
      </c>
      <c r="K48" s="612">
        <v>150100</v>
      </c>
      <c r="L48" s="612">
        <v>147300</v>
      </c>
      <c r="M48" s="593"/>
    </row>
    <row r="49" spans="2:13" ht="12.75" customHeight="1">
      <c r="B49" s="455" t="s">
        <v>299</v>
      </c>
      <c r="C49" s="600">
        <v>8700</v>
      </c>
      <c r="D49" s="53"/>
      <c r="E49" s="53">
        <v>9900</v>
      </c>
      <c r="F49" s="53">
        <v>10700</v>
      </c>
      <c r="G49" s="53">
        <v>11500</v>
      </c>
      <c r="H49" s="1147">
        <v>13600</v>
      </c>
      <c r="I49" s="53"/>
      <c r="J49" s="593">
        <v>14700</v>
      </c>
      <c r="K49" s="593">
        <v>14900</v>
      </c>
      <c r="L49" s="593">
        <v>15100</v>
      </c>
      <c r="M49" s="593"/>
    </row>
    <row r="50" spans="2:13" ht="12" customHeight="1">
      <c r="B50" s="454" t="s">
        <v>300</v>
      </c>
      <c r="C50" s="1168">
        <v>36600</v>
      </c>
      <c r="D50" s="53"/>
      <c r="E50" s="1169">
        <v>38200</v>
      </c>
      <c r="F50" s="1169">
        <v>37500</v>
      </c>
      <c r="G50" s="1169">
        <v>35600</v>
      </c>
      <c r="H50" s="1170">
        <v>28700</v>
      </c>
      <c r="I50" s="53"/>
      <c r="J50" s="1150">
        <v>27100</v>
      </c>
      <c r="K50" s="1150">
        <v>28200</v>
      </c>
      <c r="L50" s="1150">
        <v>26700</v>
      </c>
      <c r="M50" s="593"/>
    </row>
    <row r="51" spans="2:13" ht="23.25" customHeight="1">
      <c r="B51" s="506" t="s">
        <v>303</v>
      </c>
      <c r="C51" s="1171">
        <v>205700</v>
      </c>
      <c r="D51" s="1172"/>
      <c r="E51" s="1173">
        <v>205400</v>
      </c>
      <c r="F51" s="1173">
        <v>203900</v>
      </c>
      <c r="G51" s="1173">
        <v>202000</v>
      </c>
      <c r="H51" s="1171">
        <v>195700</v>
      </c>
      <c r="I51" s="1172"/>
      <c r="J51" s="1174">
        <v>193700</v>
      </c>
      <c r="K51" s="1174">
        <v>193200</v>
      </c>
      <c r="L51" s="1174">
        <v>189100</v>
      </c>
      <c r="M51" s="719"/>
    </row>
    <row r="52" spans="2:13" ht="12" customHeight="1">
      <c r="B52" s="455"/>
      <c r="C52" s="982"/>
      <c r="D52" s="880"/>
      <c r="E52" s="919"/>
      <c r="F52" s="880"/>
      <c r="G52" s="880"/>
      <c r="H52" s="880"/>
      <c r="I52" s="880"/>
      <c r="J52" s="54"/>
      <c r="K52" s="54"/>
      <c r="L52" s="54"/>
      <c r="M52" s="54"/>
    </row>
    <row r="53" spans="2:13" ht="12.75">
      <c r="B53" s="424" t="s">
        <v>304</v>
      </c>
      <c r="C53" s="981"/>
      <c r="D53" s="880"/>
      <c r="E53" s="890"/>
      <c r="F53" s="881"/>
      <c r="G53" s="881"/>
      <c r="H53" s="881"/>
      <c r="I53" s="880"/>
      <c r="J53" s="1175"/>
      <c r="K53" s="1175"/>
      <c r="L53" s="1175"/>
      <c r="M53" s="54"/>
    </row>
    <row r="54" spans="2:13" ht="12" customHeight="1">
      <c r="B54" s="457" t="s">
        <v>298</v>
      </c>
      <c r="C54" s="598">
        <v>186015.79960001001</v>
      </c>
      <c r="D54" s="53"/>
      <c r="E54" s="892">
        <v>179745.81902024001</v>
      </c>
      <c r="F54" s="1143">
        <v>173241.42480980998</v>
      </c>
      <c r="G54" s="1143">
        <v>169608.26747435998</v>
      </c>
      <c r="H54" s="1144">
        <v>161400</v>
      </c>
      <c r="I54" s="53"/>
      <c r="J54" s="612">
        <v>159200</v>
      </c>
      <c r="K54" s="612">
        <v>157900</v>
      </c>
      <c r="L54" s="612">
        <v>156280.03075036002</v>
      </c>
      <c r="M54" s="593"/>
    </row>
    <row r="55" spans="2:13" ht="12" customHeight="1">
      <c r="B55" s="455" t="s">
        <v>299</v>
      </c>
      <c r="C55" s="600">
        <v>56.329240649999996</v>
      </c>
      <c r="D55" s="53"/>
      <c r="E55" s="893">
        <v>64.2071191</v>
      </c>
      <c r="F55" s="53">
        <v>82.885093080000004</v>
      </c>
      <c r="G55" s="53">
        <v>78.219159779999998</v>
      </c>
      <c r="H55" s="1147">
        <v>0</v>
      </c>
      <c r="I55" s="53"/>
      <c r="J55" s="653">
        <v>0</v>
      </c>
      <c r="K55" s="653">
        <v>0</v>
      </c>
      <c r="L55" s="653">
        <v>0</v>
      </c>
      <c r="M55" s="653"/>
    </row>
    <row r="56" spans="2:13" ht="12" customHeight="1">
      <c r="B56" s="454" t="s">
        <v>300</v>
      </c>
      <c r="C56" s="1168">
        <v>61438.614503549994</v>
      </c>
      <c r="D56" s="53"/>
      <c r="E56" s="882">
        <v>60662.74748192</v>
      </c>
      <c r="F56" s="1169">
        <v>58671.501225079999</v>
      </c>
      <c r="G56" s="1169">
        <v>55979.518147429997</v>
      </c>
      <c r="H56" s="1170">
        <v>46100</v>
      </c>
      <c r="I56" s="53"/>
      <c r="J56" s="1150">
        <v>46300</v>
      </c>
      <c r="K56" s="1150">
        <v>45400</v>
      </c>
      <c r="L56" s="1150">
        <v>44602.103071269994</v>
      </c>
      <c r="M56" s="593"/>
    </row>
    <row r="57" spans="2:13" ht="12" customHeight="1">
      <c r="B57" s="506" t="s">
        <v>305</v>
      </c>
      <c r="C57" s="1176">
        <v>247510.74334420997</v>
      </c>
      <c r="D57" s="1172"/>
      <c r="E57" s="883">
        <v>240472.77362125998</v>
      </c>
      <c r="F57" s="1173">
        <v>231995.81112797</v>
      </c>
      <c r="G57" s="1173">
        <v>225666.00478156997</v>
      </c>
      <c r="H57" s="1171">
        <v>207500</v>
      </c>
      <c r="I57" s="1172"/>
      <c r="J57" s="1174">
        <v>205500</v>
      </c>
      <c r="K57" s="1174">
        <v>203300</v>
      </c>
      <c r="L57" s="1174">
        <v>200921.81711737</v>
      </c>
      <c r="M57" s="719"/>
    </row>
    <row r="58" spans="2:13" ht="12" customHeight="1">
      <c r="B58" s="5"/>
      <c r="C58" s="77"/>
      <c r="D58" s="480"/>
      <c r="E58" s="21"/>
      <c r="F58" s="21"/>
      <c r="G58" s="21"/>
      <c r="H58" s="5"/>
      <c r="I58" s="77"/>
      <c r="J58" s="21"/>
      <c r="K58" s="5"/>
      <c r="L58" s="5"/>
      <c r="M58" s="480"/>
    </row>
    <row r="59" spans="2:13" ht="12" customHeight="1">
      <c r="B59" s="5"/>
      <c r="C59" s="77"/>
      <c r="D59" s="480"/>
      <c r="E59" s="21"/>
      <c r="F59" s="21"/>
      <c r="G59" s="21"/>
      <c r="H59" s="5"/>
      <c r="I59" s="77"/>
      <c r="J59" s="21"/>
      <c r="K59" s="5"/>
      <c r="L59" s="5"/>
      <c r="M59" s="480"/>
    </row>
    <row r="60" spans="2:13" ht="12" customHeight="1">
      <c r="B60" s="5"/>
      <c r="C60" s="77"/>
      <c r="D60" s="480"/>
      <c r="F60" s="77"/>
      <c r="G60" s="5"/>
      <c r="H60" s="5"/>
      <c r="I60" s="77"/>
      <c r="K60" s="5"/>
      <c r="L60" s="5"/>
      <c r="M60" s="480"/>
    </row>
  </sheetData>
  <conditionalFormatting sqref="F58:G59">
    <cfRule type="cellIs" dxfId="131" priority="152" operator="notEqual">
      <formula>0</formula>
    </cfRule>
  </conditionalFormatting>
  <conditionalFormatting sqref="E58:E59">
    <cfRule type="cellIs" dxfId="130" priority="45" operator="notEqual">
      <formula>0</formula>
    </cfRule>
  </conditionalFormatting>
  <conditionalFormatting sqref="J58:J59">
    <cfRule type="cellIs" dxfId="129" priority="44" operator="notEqual">
      <formula>0</formula>
    </cfRule>
  </conditionalFormatting>
  <pageMargins left="0.75" right="0.75" top="1" bottom="1" header="0.5" footer="0.5"/>
  <pageSetup paperSize="9" scale="87" orientation="portrait" horizontalDpi="300" verticalDpi="300" r:id="rId1"/>
  <headerFooter>
    <oddFooter>&amp;C&amp;1#&amp;"Calibri"&amp;10 Secret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2"/>
  <sheetViews>
    <sheetView showGridLines="0" zoomScale="80" zoomScaleNormal="80" workbookViewId="0">
      <selection activeCell="B2" sqref="B2"/>
    </sheetView>
  </sheetViews>
  <sheetFormatPr defaultColWidth="9" defaultRowHeight="12" customHeight="1"/>
  <cols>
    <col min="1" max="1" width="10.28515625" style="485" customWidth="1"/>
    <col min="2" max="2" width="35.7109375" style="15" bestFit="1" customWidth="1"/>
    <col min="3" max="3" width="7.7109375" style="76" customWidth="1"/>
    <col min="4" max="4" width="2.28515625" style="485" customWidth="1"/>
    <col min="5" max="5" width="7.7109375" style="77" customWidth="1"/>
    <col min="6" max="6" width="7.7109375" style="76" customWidth="1"/>
    <col min="7" max="8" width="7.7109375" style="15" customWidth="1"/>
    <col min="9" max="9" width="2.28515625" style="76" customWidth="1"/>
    <col min="10" max="10" width="7.7109375" style="77" customWidth="1"/>
    <col min="11" max="11" width="8.7109375" style="76" customWidth="1"/>
    <col min="12" max="12" width="7.7109375" style="15" customWidth="1"/>
    <col min="13" max="13" width="7.7109375" style="76" customWidth="1"/>
    <col min="14" max="232" width="8" style="15" customWidth="1"/>
    <col min="233" max="16384" width="9" style="15"/>
  </cols>
  <sheetData>
    <row r="1" spans="1:14" s="16" customFormat="1" ht="12" customHeight="1">
      <c r="A1" s="40"/>
      <c r="B1" s="15"/>
      <c r="C1" s="76"/>
      <c r="D1" s="485"/>
      <c r="E1" s="77"/>
      <c r="F1" s="76"/>
      <c r="G1" s="15"/>
      <c r="H1" s="15"/>
      <c r="I1" s="76"/>
      <c r="J1" s="77"/>
      <c r="K1" s="76"/>
      <c r="L1" s="15"/>
      <c r="M1" s="76"/>
    </row>
    <row r="2" spans="1:14" s="16" customFormat="1" ht="17.25" customHeight="1">
      <c r="A2" s="40"/>
      <c r="B2" s="164" t="s">
        <v>27</v>
      </c>
      <c r="C2" s="164"/>
      <c r="D2" s="164"/>
      <c r="E2" s="164"/>
      <c r="F2" s="164"/>
      <c r="G2" s="504"/>
      <c r="H2" s="504"/>
      <c r="I2" s="164"/>
      <c r="J2" s="504"/>
      <c r="K2" s="504"/>
      <c r="L2" s="504"/>
      <c r="M2" s="14"/>
    </row>
    <row r="3" spans="1:14" s="16" customFormat="1" ht="12" customHeight="1">
      <c r="A3" s="40"/>
      <c r="B3" s="24"/>
      <c r="C3" s="166" t="s">
        <v>407</v>
      </c>
      <c r="D3" s="165"/>
      <c r="E3" s="166" t="s">
        <v>405</v>
      </c>
      <c r="F3" s="166" t="s">
        <v>408</v>
      </c>
      <c r="G3" s="166" t="s">
        <v>409</v>
      </c>
      <c r="H3" s="166" t="s">
        <v>406</v>
      </c>
      <c r="I3" s="165"/>
      <c r="J3" s="166" t="s">
        <v>241</v>
      </c>
      <c r="K3" s="166" t="s">
        <v>410</v>
      </c>
      <c r="L3" s="166" t="s">
        <v>411</v>
      </c>
      <c r="M3" s="51"/>
      <c r="N3" s="167"/>
    </row>
    <row r="4" spans="1:14" s="16" customFormat="1" ht="13.5" customHeight="1">
      <c r="A4" s="40"/>
      <c r="B4" s="462" t="s">
        <v>274</v>
      </c>
      <c r="C4" s="461" t="s">
        <v>2</v>
      </c>
      <c r="D4" s="460"/>
      <c r="E4" s="461" t="s">
        <v>2</v>
      </c>
      <c r="F4" s="461" t="s">
        <v>2</v>
      </c>
      <c r="G4" s="461" t="s">
        <v>2</v>
      </c>
      <c r="H4" s="461" t="s">
        <v>2</v>
      </c>
      <c r="I4" s="460"/>
      <c r="J4" s="461" t="s">
        <v>2</v>
      </c>
      <c r="K4" s="461" t="s">
        <v>2</v>
      </c>
      <c r="L4" s="461" t="s">
        <v>2</v>
      </c>
      <c r="M4" s="65"/>
      <c r="N4" s="167"/>
    </row>
    <row r="5" spans="1:14" s="40" customFormat="1" ht="13.5" customHeight="1">
      <c r="B5" s="457" t="s">
        <v>275</v>
      </c>
      <c r="C5" s="1177">
        <v>747.99999999999966</v>
      </c>
      <c r="D5" s="894"/>
      <c r="E5" s="1178">
        <v>614.00000000000216</v>
      </c>
      <c r="F5" s="1179">
        <v>822.99999999999841</v>
      </c>
      <c r="G5" s="1179">
        <v>847.0000000000008</v>
      </c>
      <c r="H5" s="895">
        <v>998</v>
      </c>
      <c r="I5" s="894"/>
      <c r="J5" s="896">
        <v>965</v>
      </c>
      <c r="K5" s="896">
        <v>1059</v>
      </c>
      <c r="L5" s="897">
        <v>1016.9999999999992</v>
      </c>
      <c r="M5" s="170"/>
      <c r="N5" s="167"/>
    </row>
    <row r="6" spans="1:14" s="40" customFormat="1" ht="13.5" customHeight="1">
      <c r="B6" s="455" t="s">
        <v>306</v>
      </c>
      <c r="C6" s="1180">
        <v>1934.0000000000002</v>
      </c>
      <c r="D6" s="894"/>
      <c r="E6" s="1181">
        <v>1372</v>
      </c>
      <c r="F6" s="1182">
        <v>1528.0000000000007</v>
      </c>
      <c r="G6" s="1182">
        <v>1659.9999999999998</v>
      </c>
      <c r="H6" s="898">
        <v>2360</v>
      </c>
      <c r="I6" s="894"/>
      <c r="J6" s="884">
        <v>929</v>
      </c>
      <c r="K6" s="884">
        <v>1110</v>
      </c>
      <c r="L6" s="899">
        <v>1016.0000000000002</v>
      </c>
      <c r="M6" s="170"/>
      <c r="N6" s="167"/>
    </row>
    <row r="7" spans="1:14" s="40" customFormat="1" ht="13.5" customHeight="1">
      <c r="B7" s="427" t="s">
        <v>276</v>
      </c>
      <c r="C7" s="900">
        <v>1717</v>
      </c>
      <c r="D7" s="915"/>
      <c r="E7" s="901">
        <v>1500</v>
      </c>
      <c r="F7" s="902">
        <v>1430</v>
      </c>
      <c r="G7" s="902">
        <v>1503</v>
      </c>
      <c r="H7" s="903">
        <v>1286</v>
      </c>
      <c r="I7" s="915"/>
      <c r="J7" s="904">
        <v>1558</v>
      </c>
      <c r="K7" s="904">
        <v>1581</v>
      </c>
      <c r="L7" s="902">
        <v>1870</v>
      </c>
      <c r="M7" s="66"/>
      <c r="N7" s="76"/>
    </row>
    <row r="8" spans="1:14" s="16" customFormat="1" ht="12" customHeight="1">
      <c r="A8" s="40"/>
      <c r="B8" s="654" t="s">
        <v>277</v>
      </c>
      <c r="C8" s="1183">
        <v>4398.9999999999991</v>
      </c>
      <c r="D8" s="178"/>
      <c r="E8" s="905">
        <v>3486.0000000000014</v>
      </c>
      <c r="F8" s="1184">
        <v>3780.9999999999941</v>
      </c>
      <c r="G8" s="1184">
        <v>4010.0000000000009</v>
      </c>
      <c r="H8" s="1185">
        <v>4644</v>
      </c>
      <c r="I8" s="178"/>
      <c r="J8" s="1186">
        <v>3452</v>
      </c>
      <c r="K8" s="1186">
        <v>3750</v>
      </c>
      <c r="L8" s="1184">
        <v>3903.0000000000005</v>
      </c>
      <c r="M8" s="178"/>
      <c r="N8" s="76"/>
    </row>
    <row r="9" spans="1:14" s="16" customFormat="1" ht="12" customHeight="1">
      <c r="A9" s="19"/>
      <c r="B9" s="655" t="s">
        <v>427</v>
      </c>
      <c r="C9" s="1187">
        <v>22.000000000000018</v>
      </c>
      <c r="D9" s="49"/>
      <c r="E9" s="886">
        <v>-290.99999999999926</v>
      </c>
      <c r="F9" s="1132">
        <v>-370.00000000000017</v>
      </c>
      <c r="G9" s="1132">
        <v>-1009.9999999999995</v>
      </c>
      <c r="H9" s="1133">
        <v>-1609</v>
      </c>
      <c r="I9" s="49"/>
      <c r="J9" s="1118">
        <v>-329</v>
      </c>
      <c r="K9" s="1118">
        <v>-352</v>
      </c>
      <c r="L9" s="1132">
        <v>-247</v>
      </c>
      <c r="M9" s="49"/>
      <c r="N9" s="76"/>
    </row>
    <row r="10" spans="1:14" s="16" customFormat="1" ht="12" customHeight="1">
      <c r="A10" s="19"/>
      <c r="B10" s="634" t="s">
        <v>286</v>
      </c>
      <c r="C10" s="1188">
        <v>4420.9999999999991</v>
      </c>
      <c r="D10" s="178"/>
      <c r="E10" s="885">
        <v>3195.0000000000018</v>
      </c>
      <c r="F10" s="635">
        <v>3410.9999999999945</v>
      </c>
      <c r="G10" s="635">
        <v>3000.0000000000018</v>
      </c>
      <c r="H10" s="1131">
        <v>3035</v>
      </c>
      <c r="I10" s="178"/>
      <c r="J10" s="1120">
        <v>3123</v>
      </c>
      <c r="K10" s="1120">
        <v>3398</v>
      </c>
      <c r="L10" s="635">
        <v>3656.0000000000005</v>
      </c>
      <c r="M10" s="178"/>
      <c r="N10" s="76"/>
    </row>
    <row r="11" spans="1:14" s="16" customFormat="1" ht="12.75">
      <c r="A11" s="19"/>
      <c r="B11" s="595" t="s">
        <v>278</v>
      </c>
      <c r="C11" s="1189">
        <v>-2438</v>
      </c>
      <c r="D11" s="49"/>
      <c r="E11" s="887">
        <v>-2133</v>
      </c>
      <c r="F11" s="52">
        <v>-2227</v>
      </c>
      <c r="G11" s="52">
        <v>-2186</v>
      </c>
      <c r="H11" s="1135">
        <v>-2219</v>
      </c>
      <c r="I11" s="49"/>
      <c r="J11" s="638">
        <v>-2240</v>
      </c>
      <c r="K11" s="638">
        <v>-2282</v>
      </c>
      <c r="L11" s="52">
        <v>-2435</v>
      </c>
      <c r="M11" s="52"/>
      <c r="N11" s="76"/>
    </row>
    <row r="12" spans="1:14" s="16" customFormat="1" ht="12" customHeight="1">
      <c r="A12" s="19"/>
      <c r="B12" s="595" t="s">
        <v>287</v>
      </c>
      <c r="C12" s="1194">
        <v>0</v>
      </c>
      <c r="D12" s="49"/>
      <c r="E12" s="888">
        <v>-239.51055138632506</v>
      </c>
      <c r="F12" s="49">
        <v>0</v>
      </c>
      <c r="G12" s="49">
        <v>0</v>
      </c>
      <c r="H12" s="1136">
        <v>0</v>
      </c>
      <c r="I12" s="49"/>
      <c r="J12" s="48">
        <v>-174</v>
      </c>
      <c r="K12" s="48">
        <v>0</v>
      </c>
      <c r="L12" s="49">
        <v>0</v>
      </c>
      <c r="M12" s="52"/>
      <c r="N12" s="175"/>
    </row>
    <row r="13" spans="1:14" s="16" customFormat="1" ht="12" customHeight="1">
      <c r="A13" s="19"/>
      <c r="B13" s="656" t="s">
        <v>246</v>
      </c>
      <c r="C13" s="1190">
        <v>-20.954060979999998</v>
      </c>
      <c r="D13" s="49"/>
      <c r="E13" s="906">
        <v>-8.9244295699999974</v>
      </c>
      <c r="F13" s="1191">
        <v>-27.909647079999996</v>
      </c>
      <c r="G13" s="1191">
        <v>-11.435705151929998</v>
      </c>
      <c r="H13" s="1192">
        <v>0</v>
      </c>
      <c r="I13" s="49"/>
      <c r="J13" s="1193">
        <v>-86</v>
      </c>
      <c r="K13" s="1193">
        <v>0</v>
      </c>
      <c r="L13" s="1191">
        <v>-11.39401378</v>
      </c>
      <c r="M13" s="49"/>
      <c r="N13" s="175"/>
    </row>
    <row r="14" spans="1:14" s="16" customFormat="1" ht="12" customHeight="1">
      <c r="A14" s="19"/>
      <c r="B14" s="654" t="s">
        <v>247</v>
      </c>
      <c r="C14" s="1183">
        <v>-2459</v>
      </c>
      <c r="D14" s="178"/>
      <c r="E14" s="905">
        <v>-2382.0000000000009</v>
      </c>
      <c r="F14" s="1184">
        <v>-2255.0000000000009</v>
      </c>
      <c r="G14" s="1184">
        <v>-2196.9999999999995</v>
      </c>
      <c r="H14" s="1185">
        <v>-2219</v>
      </c>
      <c r="I14" s="178"/>
      <c r="J14" s="1186">
        <v>-2500</v>
      </c>
      <c r="K14" s="1186">
        <v>-2282</v>
      </c>
      <c r="L14" s="1184">
        <v>-2445.9999999999991</v>
      </c>
      <c r="M14" s="178"/>
      <c r="N14" s="76"/>
    </row>
    <row r="15" spans="1:14" s="16" customFormat="1" ht="12" customHeight="1">
      <c r="A15" s="19"/>
      <c r="B15" s="637" t="s">
        <v>248</v>
      </c>
      <c r="C15" s="1187">
        <v>9.0000000000004867</v>
      </c>
      <c r="D15" s="49"/>
      <c r="E15" s="886">
        <v>9.0000000000002363</v>
      </c>
      <c r="F15" s="1132">
        <v>9.0000000000004654</v>
      </c>
      <c r="G15" s="1132">
        <v>4.0000000000001927</v>
      </c>
      <c r="H15" s="1133">
        <v>6</v>
      </c>
      <c r="I15" s="49"/>
      <c r="J15" s="1118">
        <v>17</v>
      </c>
      <c r="K15" s="1118">
        <v>21</v>
      </c>
      <c r="L15" s="1132">
        <v>12.999999999999019</v>
      </c>
      <c r="M15" s="49"/>
      <c r="N15" s="76"/>
    </row>
    <row r="16" spans="1:14" s="17" customFormat="1" ht="12" customHeight="1">
      <c r="A16" s="25"/>
      <c r="B16" s="634" t="s">
        <v>307</v>
      </c>
      <c r="C16" s="1188">
        <v>1970.9999999999998</v>
      </c>
      <c r="D16" s="178"/>
      <c r="E16" s="885">
        <v>822.00000000000125</v>
      </c>
      <c r="F16" s="635">
        <v>1164.9999999999943</v>
      </c>
      <c r="G16" s="635">
        <v>807.00000000000148</v>
      </c>
      <c r="H16" s="1131">
        <v>822</v>
      </c>
      <c r="I16" s="178"/>
      <c r="J16" s="1120">
        <v>640</v>
      </c>
      <c r="K16" s="1120">
        <v>1137</v>
      </c>
      <c r="L16" s="635">
        <v>1222.9999999999993</v>
      </c>
      <c r="M16" s="178"/>
      <c r="N16" s="8"/>
    </row>
    <row r="17" spans="1:14" s="16" customFormat="1" ht="12.75">
      <c r="A17" s="19"/>
      <c r="B17" s="595" t="s">
        <v>174</v>
      </c>
      <c r="C17" s="1194">
        <v>1430.9999999999995</v>
      </c>
      <c r="D17" s="49"/>
      <c r="E17" s="888">
        <v>441.00000000000131</v>
      </c>
      <c r="F17" s="49">
        <v>781.99999999999511</v>
      </c>
      <c r="G17" s="49">
        <v>468.00000000000205</v>
      </c>
      <c r="H17" s="1136">
        <v>529</v>
      </c>
      <c r="I17" s="49"/>
      <c r="J17" s="48">
        <v>397</v>
      </c>
      <c r="K17" s="48">
        <v>799</v>
      </c>
      <c r="L17" s="49">
        <v>831.99999999999886</v>
      </c>
      <c r="M17" s="49"/>
      <c r="N17" s="76"/>
    </row>
    <row r="18" spans="1:14" s="16" customFormat="1" ht="12" customHeight="1">
      <c r="A18" s="19"/>
      <c r="B18" s="647"/>
      <c r="C18" s="919"/>
      <c r="D18" s="49"/>
      <c r="E18" s="919"/>
      <c r="F18" s="49"/>
      <c r="G18" s="49"/>
      <c r="H18" s="49"/>
      <c r="I18" s="49"/>
      <c r="J18" s="48"/>
      <c r="K18" s="48"/>
      <c r="L18" s="49"/>
      <c r="M18" s="48"/>
    </row>
    <row r="19" spans="1:14" s="17" customFormat="1" ht="14.25" customHeight="1">
      <c r="A19" s="25"/>
      <c r="B19" s="657" t="s">
        <v>289</v>
      </c>
      <c r="C19" s="1142" t="s">
        <v>151</v>
      </c>
      <c r="D19" s="652"/>
      <c r="E19" s="891" t="s">
        <v>151</v>
      </c>
      <c r="F19" s="1142" t="s">
        <v>151</v>
      </c>
      <c r="G19" s="1142" t="s">
        <v>151</v>
      </c>
      <c r="H19" s="1142" t="s">
        <v>151</v>
      </c>
      <c r="I19" s="652"/>
      <c r="J19" s="611" t="s">
        <v>151</v>
      </c>
      <c r="K19" s="611" t="s">
        <v>151</v>
      </c>
      <c r="L19" s="1142" t="s">
        <v>151</v>
      </c>
      <c r="M19" s="176"/>
    </row>
    <row r="20" spans="1:14" s="16" customFormat="1" ht="13.5" customHeight="1">
      <c r="A20" s="19"/>
      <c r="B20" s="658" t="s">
        <v>308</v>
      </c>
      <c r="C20" s="598">
        <v>123542.75730127002</v>
      </c>
      <c r="D20" s="53"/>
      <c r="E20" s="892">
        <v>122662.5788510401</v>
      </c>
      <c r="F20" s="1143">
        <v>128002.04573203021</v>
      </c>
      <c r="G20" s="1143">
        <v>138141.81543538996</v>
      </c>
      <c r="H20" s="1144">
        <v>167000</v>
      </c>
      <c r="I20" s="53"/>
      <c r="J20" s="612">
        <v>132800</v>
      </c>
      <c r="K20" s="612">
        <v>138100</v>
      </c>
      <c r="L20" s="1143">
        <v>134842.81809569008</v>
      </c>
      <c r="M20" s="53"/>
    </row>
    <row r="21" spans="1:14" s="40" customFormat="1" ht="13.5" customHeight="1">
      <c r="A21" s="19"/>
      <c r="B21" s="504" t="s">
        <v>309</v>
      </c>
      <c r="C21" s="600">
        <v>131052</v>
      </c>
      <c r="D21" s="53"/>
      <c r="E21" s="893">
        <v>127659</v>
      </c>
      <c r="F21" s="53">
        <v>122306.99999999999</v>
      </c>
      <c r="G21" s="53">
        <v>109456</v>
      </c>
      <c r="H21" s="1147">
        <v>101600</v>
      </c>
      <c r="I21" s="53"/>
      <c r="J21" s="593">
        <v>113300</v>
      </c>
      <c r="K21" s="593">
        <v>119400</v>
      </c>
      <c r="L21" s="53">
        <v>120019.99999999999</v>
      </c>
      <c r="M21" s="53"/>
    </row>
    <row r="22" spans="1:14" s="16" customFormat="1" ht="12" customHeight="1">
      <c r="A22" s="19"/>
      <c r="B22" s="504" t="s">
        <v>310</v>
      </c>
      <c r="C22" s="600">
        <v>269444.99999999994</v>
      </c>
      <c r="D22" s="53"/>
      <c r="E22" s="893">
        <v>301755</v>
      </c>
      <c r="F22" s="53">
        <v>295942.99999999971</v>
      </c>
      <c r="G22" s="53">
        <v>306795.00000000023</v>
      </c>
      <c r="H22" s="1147">
        <v>341500</v>
      </c>
      <c r="I22" s="53"/>
      <c r="J22" s="593">
        <v>228900</v>
      </c>
      <c r="K22" s="593">
        <v>286000</v>
      </c>
      <c r="L22" s="53">
        <v>243795.99999999985</v>
      </c>
      <c r="M22" s="53"/>
    </row>
    <row r="23" spans="1:14" s="16" customFormat="1" ht="22.15" customHeight="1">
      <c r="A23" s="19"/>
      <c r="B23" s="504" t="s">
        <v>311</v>
      </c>
      <c r="C23" s="600">
        <v>197529.99870780998</v>
      </c>
      <c r="D23" s="53"/>
      <c r="E23" s="893">
        <v>170674.61894762999</v>
      </c>
      <c r="F23" s="53">
        <v>178203.08170795001</v>
      </c>
      <c r="G23" s="53">
        <v>154340.86868124994</v>
      </c>
      <c r="H23" s="1147">
        <v>188400</v>
      </c>
      <c r="I23" s="53"/>
      <c r="J23" s="593">
        <v>128400</v>
      </c>
      <c r="K23" s="593">
        <v>158000</v>
      </c>
      <c r="L23" s="53">
        <v>154747.20414643994</v>
      </c>
      <c r="M23" s="53"/>
    </row>
    <row r="24" spans="1:14" s="16" customFormat="1" ht="12.75">
      <c r="A24" s="19"/>
      <c r="B24" s="485" t="s">
        <v>312</v>
      </c>
      <c r="C24" s="600">
        <v>109661.01157689998</v>
      </c>
      <c r="D24" s="53"/>
      <c r="E24" s="893">
        <v>97508.903967479986</v>
      </c>
      <c r="F24" s="53">
        <v>121805.68124928001</v>
      </c>
      <c r="G24" s="53">
        <v>130782.91000128</v>
      </c>
      <c r="H24" s="1147">
        <v>153200</v>
      </c>
      <c r="I24" s="53"/>
      <c r="J24" s="593">
        <v>79400</v>
      </c>
      <c r="K24" s="593">
        <v>112500</v>
      </c>
      <c r="L24" s="53">
        <v>101259.79807968</v>
      </c>
      <c r="M24" s="53"/>
    </row>
    <row r="25" spans="1:14" s="40" customFormat="1" ht="12.75">
      <c r="A25" s="19"/>
      <c r="B25" s="656" t="s">
        <v>313</v>
      </c>
      <c r="C25" s="1195">
        <v>221700</v>
      </c>
      <c r="D25" s="53"/>
      <c r="E25" s="907">
        <v>221400</v>
      </c>
      <c r="F25" s="1196">
        <v>261700</v>
      </c>
      <c r="G25" s="1196">
        <v>236300</v>
      </c>
      <c r="H25" s="1197">
        <v>201500</v>
      </c>
      <c r="I25" s="53"/>
      <c r="J25" s="1198">
        <v>178600</v>
      </c>
      <c r="K25" s="1198">
        <v>195600</v>
      </c>
      <c r="L25" s="1196">
        <v>196800</v>
      </c>
      <c r="M25" s="53"/>
    </row>
    <row r="26" spans="1:14" s="16" customFormat="1" ht="12.75">
      <c r="A26" s="19"/>
      <c r="B26" s="654" t="s">
        <v>314</v>
      </c>
      <c r="C26" s="1199">
        <v>1052855.9999999988</v>
      </c>
      <c r="D26" s="1172"/>
      <c r="E26" s="908">
        <v>1041773.9999999994</v>
      </c>
      <c r="F26" s="1200">
        <v>1107939.9999999995</v>
      </c>
      <c r="G26" s="1200">
        <v>1075816</v>
      </c>
      <c r="H26" s="1201">
        <v>1153200</v>
      </c>
      <c r="I26" s="1172"/>
      <c r="J26" s="1202">
        <v>861400</v>
      </c>
      <c r="K26" s="1202">
        <v>1009600</v>
      </c>
      <c r="L26" s="1200">
        <v>951413.0000000007</v>
      </c>
      <c r="M26" s="53"/>
    </row>
    <row r="27" spans="1:14" s="16" customFormat="1" ht="12" customHeight="1">
      <c r="A27" s="19"/>
      <c r="B27" s="595" t="s">
        <v>315</v>
      </c>
      <c r="C27" s="600">
        <v>251224.51977957031</v>
      </c>
      <c r="D27" s="53"/>
      <c r="E27" s="893">
        <v>240505.26482310009</v>
      </c>
      <c r="F27" s="53">
        <v>262436.64376781939</v>
      </c>
      <c r="G27" s="53">
        <v>241190.23113361039</v>
      </c>
      <c r="H27" s="1147">
        <v>263300</v>
      </c>
      <c r="I27" s="53"/>
      <c r="J27" s="593">
        <v>210000</v>
      </c>
      <c r="K27" s="593">
        <v>217600</v>
      </c>
      <c r="L27" s="53">
        <v>212040.66480457009</v>
      </c>
      <c r="M27" s="53"/>
    </row>
    <row r="28" spans="1:14" s="16" customFormat="1" ht="12" customHeight="1">
      <c r="A28" s="19"/>
      <c r="B28" s="504" t="s">
        <v>316</v>
      </c>
      <c r="C28" s="600">
        <v>260230.99999999977</v>
      </c>
      <c r="D28" s="53"/>
      <c r="E28" s="893">
        <v>300425.99999999983</v>
      </c>
      <c r="F28" s="53">
        <v>293281.99999999988</v>
      </c>
      <c r="G28" s="53">
        <v>307599.99999999988</v>
      </c>
      <c r="H28" s="1147">
        <v>338800</v>
      </c>
      <c r="I28" s="53"/>
      <c r="J28" s="593">
        <v>228900</v>
      </c>
      <c r="K28" s="593">
        <v>283300</v>
      </c>
      <c r="L28" s="53">
        <v>242976.99999999997</v>
      </c>
      <c r="M28" s="53"/>
    </row>
    <row r="29" spans="1:14" s="76" customFormat="1" ht="12" customHeight="1">
      <c r="A29" s="485"/>
      <c r="B29" s="595" t="s">
        <v>272</v>
      </c>
      <c r="C29" s="659">
        <v>0.49</v>
      </c>
      <c r="D29" s="1162"/>
      <c r="E29" s="909">
        <v>0.51</v>
      </c>
      <c r="F29" s="1162">
        <v>0.49</v>
      </c>
      <c r="G29" s="1162">
        <v>0.56999999999999995</v>
      </c>
      <c r="H29" s="1203">
        <v>0.63</v>
      </c>
      <c r="I29" s="1162"/>
      <c r="J29" s="958">
        <v>0.63</v>
      </c>
      <c r="K29" s="958">
        <v>0.63</v>
      </c>
      <c r="L29" s="957">
        <v>0.64</v>
      </c>
      <c r="M29" s="57"/>
    </row>
    <row r="30" spans="1:14" s="16" customFormat="1" ht="12" customHeight="1">
      <c r="A30" s="19"/>
      <c r="B30" s="595" t="s">
        <v>266</v>
      </c>
      <c r="C30" s="600">
        <v>230004</v>
      </c>
      <c r="D30" s="53"/>
      <c r="E30" s="893">
        <v>222320</v>
      </c>
      <c r="F30" s="53">
        <v>224704.83982563979</v>
      </c>
      <c r="G30" s="53">
        <v>231224</v>
      </c>
      <c r="H30" s="1147">
        <v>237900</v>
      </c>
      <c r="I30" s="53"/>
      <c r="J30" s="593">
        <v>209200</v>
      </c>
      <c r="K30" s="593">
        <v>223100</v>
      </c>
      <c r="L30" s="53">
        <v>214772</v>
      </c>
      <c r="M30" s="53"/>
    </row>
    <row r="31" spans="1:14" s="76" customFormat="1" ht="12" customHeight="1">
      <c r="A31" s="485"/>
      <c r="B31" s="595" t="s">
        <v>292</v>
      </c>
      <c r="C31" s="600">
        <v>32735.408520097881</v>
      </c>
      <c r="D31" s="53"/>
      <c r="E31" s="893">
        <v>30162.196084193751</v>
      </c>
      <c r="F31" s="53">
        <v>30529.825472627359</v>
      </c>
      <c r="G31" s="53">
        <v>31638.061255615787</v>
      </c>
      <c r="H31" s="1147">
        <v>33100</v>
      </c>
      <c r="I31" s="53"/>
      <c r="J31" s="593">
        <v>29600</v>
      </c>
      <c r="K31" s="593">
        <v>31400</v>
      </c>
      <c r="L31" s="53">
        <v>30214.463987011652</v>
      </c>
      <c r="M31" s="53"/>
    </row>
    <row r="32" spans="1:14" ht="12" customHeight="1">
      <c r="A32" s="62"/>
      <c r="B32" s="595"/>
      <c r="C32" s="982"/>
      <c r="D32" s="648"/>
      <c r="E32" s="919"/>
      <c r="F32" s="648"/>
      <c r="G32" s="648"/>
      <c r="H32" s="648"/>
      <c r="I32" s="648"/>
      <c r="J32" s="54"/>
      <c r="K32" s="54"/>
      <c r="L32" s="648"/>
      <c r="M32" s="54"/>
    </row>
    <row r="33" spans="1:14" s="16" customFormat="1" ht="15" customHeight="1">
      <c r="A33" s="19"/>
      <c r="B33" s="657" t="s">
        <v>254</v>
      </c>
      <c r="C33" s="981"/>
      <c r="D33" s="959"/>
      <c r="E33" s="890"/>
      <c r="F33" s="987"/>
      <c r="G33" s="987"/>
      <c r="H33" s="987"/>
      <c r="I33" s="959"/>
      <c r="J33" s="981"/>
      <c r="K33" s="981"/>
      <c r="L33" s="987"/>
      <c r="M33" s="163"/>
    </row>
    <row r="34" spans="1:14" s="16" customFormat="1" ht="12" customHeight="1">
      <c r="A34" s="19"/>
      <c r="B34" s="595" t="s">
        <v>293</v>
      </c>
      <c r="C34" s="953">
        <v>0.17699999999999999</v>
      </c>
      <c r="D34" s="954"/>
      <c r="E34" s="955">
        <v>5.8000000000000003E-2</v>
      </c>
      <c r="F34" s="954">
        <v>0.10199999999999999</v>
      </c>
      <c r="G34" s="954">
        <v>5.6000000000000001E-2</v>
      </c>
      <c r="H34" s="953">
        <v>6.8000000000000005E-2</v>
      </c>
      <c r="I34" s="954"/>
      <c r="J34" s="955">
        <v>5.0999999999999997E-2</v>
      </c>
      <c r="K34" s="955">
        <v>9.9000000000000005E-2</v>
      </c>
      <c r="L34" s="954">
        <v>0.107</v>
      </c>
      <c r="M34" s="55"/>
    </row>
    <row r="35" spans="1:14" s="16" customFormat="1" ht="12" customHeight="1">
      <c r="A35" s="19"/>
      <c r="B35" s="595" t="s">
        <v>294</v>
      </c>
      <c r="C35" s="600">
        <v>32299.630899653199</v>
      </c>
      <c r="D35" s="56"/>
      <c r="E35" s="893">
        <v>30456.687550684503</v>
      </c>
      <c r="F35" s="56">
        <v>30611.299031170271</v>
      </c>
      <c r="G35" s="56">
        <v>33527.9113077453</v>
      </c>
      <c r="H35" s="600">
        <v>31200</v>
      </c>
      <c r="I35" s="56"/>
      <c r="J35" s="608">
        <v>30900</v>
      </c>
      <c r="K35" s="608">
        <v>32200</v>
      </c>
      <c r="L35" s="56">
        <v>31115.198079764486</v>
      </c>
      <c r="M35" s="56"/>
    </row>
    <row r="36" spans="1:14" s="16" customFormat="1" ht="12" customHeight="1">
      <c r="A36" s="142"/>
      <c r="B36" s="595" t="s">
        <v>295</v>
      </c>
      <c r="C36" s="956">
        <v>0.56000000000000005</v>
      </c>
      <c r="D36" s="957"/>
      <c r="E36" s="958">
        <v>0.68</v>
      </c>
      <c r="F36" s="957">
        <v>0.6</v>
      </c>
      <c r="G36" s="957">
        <v>0.55000000000000004</v>
      </c>
      <c r="H36" s="956">
        <v>0.48</v>
      </c>
      <c r="I36" s="957"/>
      <c r="J36" s="958">
        <v>0.72</v>
      </c>
      <c r="K36" s="958">
        <v>0.61</v>
      </c>
      <c r="L36" s="957">
        <v>0.63</v>
      </c>
      <c r="M36" s="57"/>
    </row>
    <row r="37" spans="1:14" s="16" customFormat="1" ht="12" customHeight="1">
      <c r="A37" s="19"/>
      <c r="B37" s="649" t="s">
        <v>258</v>
      </c>
      <c r="C37" s="918">
        <v>-6.5864930905525094</v>
      </c>
      <c r="D37" s="915"/>
      <c r="E37" s="983">
        <v>90.484517849477385</v>
      </c>
      <c r="F37" s="915">
        <v>112.15575002792677</v>
      </c>
      <c r="G37" s="915">
        <v>284.05978228437738</v>
      </c>
      <c r="H37" s="918">
        <v>377</v>
      </c>
      <c r="I37" s="915"/>
      <c r="J37" s="983">
        <v>96</v>
      </c>
      <c r="K37" s="983">
        <v>99</v>
      </c>
      <c r="L37" s="915">
        <v>72.035379585287785</v>
      </c>
      <c r="M37" s="66"/>
      <c r="N37" s="40"/>
    </row>
    <row r="38" spans="1:14" ht="12" customHeight="1">
      <c r="A38" s="62"/>
      <c r="B38" s="595" t="s">
        <v>296</v>
      </c>
      <c r="C38" s="910">
        <v>3.9199999999999999E-2</v>
      </c>
      <c r="D38" s="911"/>
      <c r="E38" s="889">
        <v>3.4099999999999998E-2</v>
      </c>
      <c r="F38" s="911">
        <v>3.7900000000000003E-2</v>
      </c>
      <c r="G38" s="911">
        <v>3.4299999999999997E-2</v>
      </c>
      <c r="H38" s="910">
        <v>3.9300000000000002E-2</v>
      </c>
      <c r="I38" s="911"/>
      <c r="J38" s="889">
        <v>4.2900000000000001E-2</v>
      </c>
      <c r="K38" s="889">
        <v>4.1000000000000002E-2</v>
      </c>
      <c r="L38" s="911">
        <v>3.9100000000000003E-2</v>
      </c>
      <c r="M38" s="129"/>
      <c r="N38" s="40"/>
    </row>
    <row r="39" spans="1:14" s="76" customFormat="1" ht="12" customHeight="1">
      <c r="A39" s="62"/>
      <c r="B39" s="660"/>
      <c r="C39" s="912"/>
      <c r="D39" s="913"/>
      <c r="E39" s="913"/>
      <c r="F39" s="913"/>
      <c r="G39" s="913"/>
      <c r="H39" s="913"/>
      <c r="I39" s="913"/>
      <c r="J39" s="913"/>
      <c r="K39" s="913"/>
      <c r="L39" s="913"/>
      <c r="M39" s="59"/>
      <c r="N39" s="16"/>
    </row>
    <row r="40" spans="1:14" s="76" customFormat="1" ht="12" customHeight="1">
      <c r="A40" s="62"/>
      <c r="D40" s="485"/>
      <c r="E40" s="77"/>
      <c r="J40" s="77"/>
    </row>
    <row r="41" spans="1:14" s="76" customFormat="1" ht="12" customHeight="1">
      <c r="A41" s="62"/>
      <c r="D41" s="485"/>
      <c r="E41" s="77"/>
      <c r="J41" s="77"/>
    </row>
    <row r="42" spans="1:14" ht="12" customHeight="1">
      <c r="K42" s="76" t="s">
        <v>1</v>
      </c>
      <c r="L42" s="76"/>
      <c r="N42" s="76"/>
    </row>
    <row r="43" spans="1:14" ht="15.75">
      <c r="B43" s="270" t="s">
        <v>59</v>
      </c>
      <c r="C43" s="164"/>
      <c r="D43" s="164"/>
      <c r="E43" s="164"/>
      <c r="F43" s="164"/>
      <c r="G43" s="164"/>
      <c r="H43" s="164"/>
      <c r="I43" s="164"/>
      <c r="J43" s="164"/>
      <c r="K43" s="504"/>
      <c r="L43" s="504"/>
      <c r="M43" s="14"/>
      <c r="N43" s="76"/>
    </row>
    <row r="44" spans="1:14" ht="12" customHeight="1">
      <c r="B44" s="47"/>
      <c r="C44" s="688"/>
      <c r="D44" s="689"/>
      <c r="E44" s="688"/>
      <c r="F44" s="688"/>
      <c r="G44" s="688"/>
      <c r="H44" s="688"/>
      <c r="I44" s="689"/>
      <c r="J44" s="688"/>
      <c r="K44" s="688"/>
      <c r="L44" s="688"/>
      <c r="M44" s="14"/>
      <c r="N44" s="167"/>
    </row>
    <row r="45" spans="1:14" ht="16.5">
      <c r="B45" s="79" t="s">
        <v>60</v>
      </c>
      <c r="C45" s="166" t="s">
        <v>407</v>
      </c>
      <c r="D45" s="165"/>
      <c r="E45" s="166" t="s">
        <v>405</v>
      </c>
      <c r="F45" s="166" t="s">
        <v>408</v>
      </c>
      <c r="G45" s="166" t="s">
        <v>409</v>
      </c>
      <c r="H45" s="166" t="s">
        <v>406</v>
      </c>
      <c r="I45" s="165"/>
      <c r="J45" s="166" t="s">
        <v>241</v>
      </c>
      <c r="K45" s="166" t="s">
        <v>410</v>
      </c>
      <c r="L45" s="166" t="s">
        <v>411</v>
      </c>
      <c r="M45" s="51"/>
      <c r="N45" s="167"/>
    </row>
    <row r="46" spans="1:14" ht="14.25">
      <c r="B46" s="462" t="s">
        <v>274</v>
      </c>
      <c r="C46" s="461" t="s">
        <v>25</v>
      </c>
      <c r="D46" s="460"/>
      <c r="E46" s="459" t="s">
        <v>25</v>
      </c>
      <c r="F46" s="461" t="s">
        <v>25</v>
      </c>
      <c r="G46" s="461" t="s">
        <v>25</v>
      </c>
      <c r="H46" s="461" t="s">
        <v>25</v>
      </c>
      <c r="I46" s="460"/>
      <c r="J46" s="461" t="s">
        <v>25</v>
      </c>
      <c r="K46" s="461" t="s">
        <v>25</v>
      </c>
      <c r="L46" s="461" t="s">
        <v>25</v>
      </c>
      <c r="M46" s="65"/>
    </row>
    <row r="47" spans="1:14" ht="12" customHeight="1">
      <c r="B47" s="457" t="s">
        <v>317</v>
      </c>
      <c r="C47" s="914">
        <v>1204</v>
      </c>
      <c r="D47" s="960"/>
      <c r="E47" s="916">
        <v>812</v>
      </c>
      <c r="F47" s="916">
        <v>1000</v>
      </c>
      <c r="G47" s="917">
        <v>1468</v>
      </c>
      <c r="H47" s="961">
        <v>1858</v>
      </c>
      <c r="I47" s="960"/>
      <c r="J47" s="962">
        <v>726</v>
      </c>
      <c r="K47" s="962">
        <v>816</v>
      </c>
      <c r="L47" s="963">
        <v>920</v>
      </c>
      <c r="M47" s="23"/>
    </row>
    <row r="48" spans="1:14" ht="12" customHeight="1">
      <c r="B48" s="454" t="s">
        <v>318</v>
      </c>
      <c r="C48" s="984">
        <v>932</v>
      </c>
      <c r="D48" s="960"/>
      <c r="E48" s="985">
        <v>542</v>
      </c>
      <c r="F48" s="985">
        <v>691</v>
      </c>
      <c r="G48" s="986">
        <v>674</v>
      </c>
      <c r="H48" s="964">
        <v>564</v>
      </c>
      <c r="I48" s="960"/>
      <c r="J48" s="965">
        <v>409</v>
      </c>
      <c r="K48" s="965">
        <v>494</v>
      </c>
      <c r="L48" s="966">
        <v>517</v>
      </c>
      <c r="M48" s="23"/>
    </row>
    <row r="49" spans="1:14" ht="12" customHeight="1">
      <c r="B49" s="437" t="s">
        <v>319</v>
      </c>
      <c r="C49" s="921">
        <v>2136</v>
      </c>
      <c r="D49" s="922"/>
      <c r="E49" s="923">
        <v>1354</v>
      </c>
      <c r="F49" s="923">
        <v>1691</v>
      </c>
      <c r="G49" s="924">
        <v>2142</v>
      </c>
      <c r="H49" s="967">
        <v>2422</v>
      </c>
      <c r="I49" s="922"/>
      <c r="J49" s="968">
        <v>1135</v>
      </c>
      <c r="K49" s="968">
        <v>1310</v>
      </c>
      <c r="L49" s="969">
        <v>1437</v>
      </c>
      <c r="M49" s="179"/>
    </row>
    <row r="50" spans="1:14" ht="12" customHeight="1">
      <c r="B50" s="455" t="s">
        <v>320</v>
      </c>
      <c r="C50" s="918">
        <v>163</v>
      </c>
      <c r="D50" s="960"/>
      <c r="E50" s="983">
        <v>232</v>
      </c>
      <c r="F50" s="983">
        <v>90</v>
      </c>
      <c r="G50" s="915">
        <v>84</v>
      </c>
      <c r="H50" s="918">
        <v>155</v>
      </c>
      <c r="I50" s="960"/>
      <c r="J50" s="983">
        <v>202</v>
      </c>
      <c r="K50" s="983">
        <v>221</v>
      </c>
      <c r="L50" s="983">
        <v>221</v>
      </c>
      <c r="M50" s="431"/>
    </row>
    <row r="51" spans="1:14" ht="12" customHeight="1">
      <c r="B51" s="455" t="s">
        <v>321</v>
      </c>
      <c r="C51" s="918">
        <v>243</v>
      </c>
      <c r="D51" s="960"/>
      <c r="E51" s="983">
        <v>104</v>
      </c>
      <c r="F51" s="983">
        <v>122</v>
      </c>
      <c r="G51" s="915">
        <v>185</v>
      </c>
      <c r="H51" s="918">
        <v>62</v>
      </c>
      <c r="I51" s="960"/>
      <c r="J51" s="983">
        <v>56</v>
      </c>
      <c r="K51" s="983">
        <v>86</v>
      </c>
      <c r="L51" s="983">
        <v>104</v>
      </c>
      <c r="M51" s="431"/>
    </row>
    <row r="52" spans="1:14" ht="12" customHeight="1">
      <c r="B52" s="454" t="s">
        <v>322</v>
      </c>
      <c r="C52" s="984">
        <v>453</v>
      </c>
      <c r="D52" s="960"/>
      <c r="E52" s="985">
        <v>418</v>
      </c>
      <c r="F52" s="985">
        <v>398</v>
      </c>
      <c r="G52" s="986">
        <v>463</v>
      </c>
      <c r="H52" s="984">
        <v>418</v>
      </c>
      <c r="I52" s="960"/>
      <c r="J52" s="985">
        <v>322</v>
      </c>
      <c r="K52" s="985">
        <v>381</v>
      </c>
      <c r="L52" s="985">
        <v>373</v>
      </c>
      <c r="M52" s="431"/>
    </row>
    <row r="53" spans="1:14" ht="12" customHeight="1">
      <c r="B53" s="437" t="s">
        <v>323</v>
      </c>
      <c r="C53" s="921">
        <v>859</v>
      </c>
      <c r="D53" s="922"/>
      <c r="E53" s="923">
        <v>754</v>
      </c>
      <c r="F53" s="923">
        <v>610</v>
      </c>
      <c r="G53" s="924">
        <v>732</v>
      </c>
      <c r="H53" s="967">
        <v>635</v>
      </c>
      <c r="I53" s="922"/>
      <c r="J53" s="968">
        <v>580</v>
      </c>
      <c r="K53" s="968">
        <v>688</v>
      </c>
      <c r="L53" s="969">
        <v>698</v>
      </c>
      <c r="M53" s="23"/>
    </row>
    <row r="54" spans="1:14" ht="12" customHeight="1">
      <c r="B54" s="455" t="s">
        <v>324</v>
      </c>
      <c r="C54" s="918">
        <v>206</v>
      </c>
      <c r="D54" s="960"/>
      <c r="E54" s="983">
        <v>186</v>
      </c>
      <c r="F54" s="983">
        <v>232</v>
      </c>
      <c r="G54" s="915">
        <v>61</v>
      </c>
      <c r="H54" s="970">
        <v>111</v>
      </c>
      <c r="I54" s="960"/>
      <c r="J54" s="960">
        <v>202</v>
      </c>
      <c r="K54" s="960">
        <v>195</v>
      </c>
      <c r="L54" s="971">
        <v>216</v>
      </c>
      <c r="M54" s="23"/>
    </row>
    <row r="55" spans="1:14" ht="12" customHeight="1">
      <c r="B55" s="454" t="s">
        <v>325</v>
      </c>
      <c r="C55" s="984">
        <v>393</v>
      </c>
      <c r="D55" s="960"/>
      <c r="E55" s="985">
        <v>344</v>
      </c>
      <c r="F55" s="985">
        <v>372</v>
      </c>
      <c r="G55" s="986">
        <v>381</v>
      </c>
      <c r="H55" s="964">
        <v>449</v>
      </c>
      <c r="I55" s="960"/>
      <c r="J55" s="965">
        <v>397</v>
      </c>
      <c r="K55" s="965">
        <v>424</v>
      </c>
      <c r="L55" s="966">
        <v>444</v>
      </c>
      <c r="M55" s="23"/>
    </row>
    <row r="56" spans="1:14" ht="12.4" customHeight="1">
      <c r="B56" s="437" t="s">
        <v>326</v>
      </c>
      <c r="C56" s="921">
        <v>599</v>
      </c>
      <c r="D56" s="922"/>
      <c r="E56" s="923">
        <v>530</v>
      </c>
      <c r="F56" s="923">
        <v>604</v>
      </c>
      <c r="G56" s="924">
        <v>442</v>
      </c>
      <c r="H56" s="967">
        <v>560</v>
      </c>
      <c r="I56" s="922"/>
      <c r="J56" s="968">
        <v>599</v>
      </c>
      <c r="K56" s="968">
        <v>619</v>
      </c>
      <c r="L56" s="969">
        <v>660</v>
      </c>
      <c r="M56" s="179"/>
    </row>
    <row r="57" spans="1:14" s="76" customFormat="1" ht="13.9" customHeight="1">
      <c r="A57" s="485"/>
      <c r="B57" s="437" t="s">
        <v>277</v>
      </c>
      <c r="C57" s="967">
        <v>3594</v>
      </c>
      <c r="D57" s="922"/>
      <c r="E57" s="968">
        <v>2637.9999999999982</v>
      </c>
      <c r="F57" s="968">
        <v>2904.9999999999973</v>
      </c>
      <c r="G57" s="969">
        <v>3316.0000000000009</v>
      </c>
      <c r="H57" s="967">
        <v>3617</v>
      </c>
      <c r="I57" s="922"/>
      <c r="J57" s="968">
        <v>2314</v>
      </c>
      <c r="K57" s="968">
        <v>2617</v>
      </c>
      <c r="L57" s="969">
        <v>2795</v>
      </c>
      <c r="M57" s="179"/>
      <c r="N57" s="15"/>
    </row>
    <row r="58" spans="1:14" s="76" customFormat="1" ht="13.5" customHeight="1">
      <c r="A58" s="485"/>
      <c r="B58" s="1248" t="s">
        <v>427</v>
      </c>
      <c r="C58" s="964">
        <v>42.999999999999986</v>
      </c>
      <c r="D58" s="960"/>
      <c r="E58" s="965">
        <v>-52.000000000000156</v>
      </c>
      <c r="F58" s="965">
        <v>-186.99999999999997</v>
      </c>
      <c r="G58" s="966">
        <v>-595.99999999999966</v>
      </c>
      <c r="H58" s="964">
        <v>-724</v>
      </c>
      <c r="I58" s="960"/>
      <c r="J58" s="965">
        <v>-30</v>
      </c>
      <c r="K58" s="965">
        <v>-31</v>
      </c>
      <c r="L58" s="966">
        <v>-43.999999999999979</v>
      </c>
      <c r="M58" s="23"/>
    </row>
    <row r="59" spans="1:14" s="76" customFormat="1" ht="12" customHeight="1">
      <c r="A59" s="485"/>
      <c r="B59" s="437" t="s">
        <v>244</v>
      </c>
      <c r="C59" s="967">
        <v>3636.9999999999995</v>
      </c>
      <c r="D59" s="922"/>
      <c r="E59" s="968">
        <v>2585.9999999999982</v>
      </c>
      <c r="F59" s="968">
        <v>2717.9999999999982</v>
      </c>
      <c r="G59" s="969">
        <v>2720.0000000000018</v>
      </c>
      <c r="H59" s="967">
        <v>2893</v>
      </c>
      <c r="I59" s="922"/>
      <c r="J59" s="968">
        <v>2284</v>
      </c>
      <c r="K59" s="968">
        <v>2586</v>
      </c>
      <c r="L59" s="969">
        <v>2751</v>
      </c>
      <c r="M59" s="179"/>
    </row>
    <row r="60" spans="1:14" ht="12" customHeight="1">
      <c r="B60" s="455" t="s">
        <v>278</v>
      </c>
      <c r="C60" s="970">
        <v>-1886.4400530999999</v>
      </c>
      <c r="D60" s="960"/>
      <c r="E60" s="960">
        <v>-1603.1951926700008</v>
      </c>
      <c r="F60" s="960">
        <v>-1715.8345165000021</v>
      </c>
      <c r="G60" s="971">
        <v>-1680.4861278480701</v>
      </c>
      <c r="H60" s="970">
        <v>-1690</v>
      </c>
      <c r="I60" s="960"/>
      <c r="J60" s="960">
        <v>-1691</v>
      </c>
      <c r="K60" s="960">
        <v>-1712</v>
      </c>
      <c r="L60" s="971">
        <v>-1860.1093307199988</v>
      </c>
      <c r="M60" s="23"/>
      <c r="N60" s="76"/>
    </row>
    <row r="61" spans="1:14" ht="12" customHeight="1">
      <c r="B61" s="982" t="s">
        <v>279</v>
      </c>
      <c r="C61" s="970">
        <v>0</v>
      </c>
      <c r="D61" s="960"/>
      <c r="E61" s="960">
        <v>-226.39999999999998</v>
      </c>
      <c r="F61" s="960">
        <v>0</v>
      </c>
      <c r="G61" s="971">
        <v>0</v>
      </c>
      <c r="H61" s="970">
        <v>0</v>
      </c>
      <c r="I61" s="960"/>
      <c r="J61" s="960">
        <v>-156</v>
      </c>
      <c r="K61" s="960">
        <v>0</v>
      </c>
      <c r="L61" s="971">
        <v>0</v>
      </c>
      <c r="M61" s="23"/>
      <c r="N61" s="76"/>
    </row>
    <row r="62" spans="1:14" ht="12" customHeight="1">
      <c r="B62" s="454" t="s">
        <v>246</v>
      </c>
      <c r="C62" s="964">
        <v>-0.55994690000000003</v>
      </c>
      <c r="D62" s="960"/>
      <c r="E62" s="965">
        <v>1.5951926699999999</v>
      </c>
      <c r="F62" s="965">
        <v>-3.1654835000000001</v>
      </c>
      <c r="G62" s="966">
        <v>-2.5138721519299989</v>
      </c>
      <c r="H62" s="964">
        <v>0</v>
      </c>
      <c r="I62" s="960"/>
      <c r="J62" s="965">
        <v>-79</v>
      </c>
      <c r="K62" s="965">
        <v>-4</v>
      </c>
      <c r="L62" s="966">
        <v>-6.89066928</v>
      </c>
      <c r="M62" s="23"/>
    </row>
    <row r="63" spans="1:14" s="76" customFormat="1" ht="12" customHeight="1">
      <c r="A63" s="485"/>
      <c r="B63" s="437" t="s">
        <v>247</v>
      </c>
      <c r="C63" s="967">
        <v>-1887</v>
      </c>
      <c r="D63" s="922"/>
      <c r="E63" s="968">
        <v>-1827.0000000000007</v>
      </c>
      <c r="F63" s="968">
        <v>-1719.000000000002</v>
      </c>
      <c r="G63" s="969">
        <v>-1683</v>
      </c>
      <c r="H63" s="967">
        <v>-1690</v>
      </c>
      <c r="I63" s="922"/>
      <c r="J63" s="968">
        <v>-1926</v>
      </c>
      <c r="K63" s="968">
        <v>-1716</v>
      </c>
      <c r="L63" s="969">
        <v>-1866.9999999999989</v>
      </c>
      <c r="M63" s="179"/>
      <c r="N63" s="15"/>
    </row>
    <row r="64" spans="1:14" s="76" customFormat="1" ht="12" customHeight="1">
      <c r="A64" s="485"/>
      <c r="B64" s="454" t="s">
        <v>248</v>
      </c>
      <c r="C64" s="964">
        <v>1.0000000000006528</v>
      </c>
      <c r="D64" s="960"/>
      <c r="E64" s="965">
        <v>2.0000000000026925</v>
      </c>
      <c r="F64" s="965">
        <v>0.99999999999997957</v>
      </c>
      <c r="G64" s="966">
        <v>3.0000000000001963</v>
      </c>
      <c r="H64" s="964">
        <v>0</v>
      </c>
      <c r="I64" s="960"/>
      <c r="J64" s="965">
        <v>1</v>
      </c>
      <c r="K64" s="965">
        <v>12</v>
      </c>
      <c r="L64" s="966">
        <v>2.999999999998662</v>
      </c>
      <c r="M64" s="23"/>
      <c r="N64" s="15"/>
    </row>
    <row r="65" spans="1:14" s="76" customFormat="1" ht="12" customHeight="1">
      <c r="A65" s="485"/>
      <c r="B65" s="437" t="s">
        <v>307</v>
      </c>
      <c r="C65" s="967">
        <v>1751.0000000000007</v>
      </c>
      <c r="D65" s="922"/>
      <c r="E65" s="968">
        <v>761.00000000000045</v>
      </c>
      <c r="F65" s="968">
        <v>999.99999999999602</v>
      </c>
      <c r="G65" s="969">
        <v>1040.0000000000014</v>
      </c>
      <c r="H65" s="967">
        <v>1203</v>
      </c>
      <c r="I65" s="922"/>
      <c r="J65" s="968">
        <v>359</v>
      </c>
      <c r="K65" s="968">
        <v>882</v>
      </c>
      <c r="L65" s="969">
        <v>887.00000000000011</v>
      </c>
      <c r="M65" s="179"/>
    </row>
    <row r="66" spans="1:14" ht="12" customHeight="1">
      <c r="B66" s="1250" t="s">
        <v>174</v>
      </c>
      <c r="C66" s="970">
        <v>1263.0000000000005</v>
      </c>
      <c r="D66" s="960"/>
      <c r="E66" s="960">
        <v>413.00000000000188</v>
      </c>
      <c r="F66" s="960">
        <v>626.99999999999523</v>
      </c>
      <c r="G66" s="971">
        <v>694.00000000000136</v>
      </c>
      <c r="H66" s="970">
        <v>820</v>
      </c>
      <c r="I66" s="960"/>
      <c r="J66" s="960">
        <v>193</v>
      </c>
      <c r="K66" s="960">
        <v>609</v>
      </c>
      <c r="L66" s="971">
        <v>595.99999999999966</v>
      </c>
      <c r="M66" s="54"/>
      <c r="N66" s="76"/>
    </row>
    <row r="67" spans="1:14" s="76" customFormat="1" ht="12" customHeight="1">
      <c r="A67" s="485"/>
      <c r="B67" s="595"/>
      <c r="C67" s="919"/>
      <c r="D67" s="54"/>
      <c r="E67" s="982"/>
      <c r="F67" s="54"/>
      <c r="G67" s="54"/>
      <c r="H67" s="54"/>
      <c r="I67" s="54"/>
      <c r="J67" s="54"/>
      <c r="K67" s="54"/>
      <c r="L67" s="54"/>
      <c r="M67" s="54"/>
    </row>
    <row r="68" spans="1:14" s="76" customFormat="1" ht="12" customHeight="1">
      <c r="A68" s="485"/>
      <c r="B68" s="596" t="s">
        <v>289</v>
      </c>
      <c r="C68" s="980" t="s">
        <v>151</v>
      </c>
      <c r="D68" s="920"/>
      <c r="E68" s="980" t="s">
        <v>151</v>
      </c>
      <c r="F68" s="980" t="s">
        <v>151</v>
      </c>
      <c r="G68" s="980" t="s">
        <v>151</v>
      </c>
      <c r="H68" s="980" t="s">
        <v>151</v>
      </c>
      <c r="I68" s="920"/>
      <c r="J68" s="980" t="s">
        <v>151</v>
      </c>
      <c r="K68" s="980" t="s">
        <v>151</v>
      </c>
      <c r="L68" s="980" t="s">
        <v>151</v>
      </c>
      <c r="M68" s="54"/>
      <c r="N68" s="15"/>
    </row>
    <row r="69" spans="1:14" s="76" customFormat="1" ht="12.75">
      <c r="A69" s="485"/>
      <c r="B69" s="597" t="s">
        <v>308</v>
      </c>
      <c r="C69" s="925">
        <v>94331.787860510347</v>
      </c>
      <c r="D69" s="926"/>
      <c r="E69" s="927">
        <v>92380.049692009823</v>
      </c>
      <c r="F69" s="928">
        <v>96831.6234120398</v>
      </c>
      <c r="G69" s="1204">
        <v>104871.66570374007</v>
      </c>
      <c r="H69" s="929">
        <v>128200</v>
      </c>
      <c r="I69" s="926"/>
      <c r="J69" s="1204">
        <v>92000</v>
      </c>
      <c r="K69" s="1204">
        <v>95800</v>
      </c>
      <c r="L69" s="1204">
        <v>92132.642151640277</v>
      </c>
      <c r="M69" s="177"/>
    </row>
    <row r="70" spans="1:14" s="76" customFormat="1" ht="12" customHeight="1">
      <c r="A70" s="485"/>
      <c r="B70" s="595" t="s">
        <v>309</v>
      </c>
      <c r="C70" s="930">
        <v>130934.00000000001</v>
      </c>
      <c r="D70" s="931"/>
      <c r="E70" s="931">
        <v>127521.99999999999</v>
      </c>
      <c r="F70" s="931">
        <v>122177.99999999999</v>
      </c>
      <c r="G70" s="1205">
        <v>109334</v>
      </c>
      <c r="H70" s="1206">
        <v>101500</v>
      </c>
      <c r="I70" s="931"/>
      <c r="J70" s="1205">
        <v>113300</v>
      </c>
      <c r="K70" s="1205">
        <v>119300</v>
      </c>
      <c r="L70" s="1205">
        <v>119948</v>
      </c>
      <c r="M70" s="130"/>
    </row>
    <row r="71" spans="1:14" s="76" customFormat="1" ht="12" customHeight="1">
      <c r="A71" s="485"/>
      <c r="B71" s="595" t="s">
        <v>327</v>
      </c>
      <c r="C71" s="930">
        <v>269356.99999999994</v>
      </c>
      <c r="D71" s="931"/>
      <c r="E71" s="931">
        <v>301661</v>
      </c>
      <c r="F71" s="931">
        <v>295860.00000000006</v>
      </c>
      <c r="G71" s="1205">
        <v>306712.00000000006</v>
      </c>
      <c r="H71" s="1206">
        <v>341400</v>
      </c>
      <c r="I71" s="931"/>
      <c r="J71" s="1205">
        <v>228800</v>
      </c>
      <c r="K71" s="1205">
        <v>286000</v>
      </c>
      <c r="L71" s="1205">
        <v>243741.99999999988</v>
      </c>
      <c r="M71" s="130"/>
    </row>
    <row r="72" spans="1:14" s="76" customFormat="1" ht="25.5">
      <c r="A72" s="485"/>
      <c r="B72" s="595" t="s">
        <v>311</v>
      </c>
      <c r="C72" s="930">
        <v>197271.88781516996</v>
      </c>
      <c r="D72" s="931"/>
      <c r="E72" s="931">
        <v>170398.11207042003</v>
      </c>
      <c r="F72" s="931">
        <v>177926.96567546</v>
      </c>
      <c r="G72" s="1205">
        <v>153662.25996036993</v>
      </c>
      <c r="H72" s="1206">
        <v>187800</v>
      </c>
      <c r="I72" s="931"/>
      <c r="J72" s="1205">
        <v>127700</v>
      </c>
      <c r="K72" s="1205">
        <v>157300</v>
      </c>
      <c r="L72" s="1205">
        <v>154071.37746247993</v>
      </c>
      <c r="M72" s="130"/>
    </row>
    <row r="73" spans="1:14" s="76" customFormat="1" ht="12" customHeight="1">
      <c r="A73" s="485"/>
      <c r="B73" s="641" t="s">
        <v>312</v>
      </c>
      <c r="C73" s="930">
        <v>108804.44403672</v>
      </c>
      <c r="D73" s="931"/>
      <c r="E73" s="931">
        <v>96653.478202150029</v>
      </c>
      <c r="F73" s="931">
        <v>120950.17528369999</v>
      </c>
      <c r="G73" s="1205">
        <v>129656.35150621003</v>
      </c>
      <c r="H73" s="1206">
        <v>152200</v>
      </c>
      <c r="I73" s="931"/>
      <c r="J73" s="1205">
        <v>78500</v>
      </c>
      <c r="K73" s="1205">
        <v>111600</v>
      </c>
      <c r="L73" s="1205">
        <v>100359.14328761</v>
      </c>
      <c r="M73" s="130"/>
    </row>
    <row r="74" spans="1:14" s="76" customFormat="1" ht="12" customHeight="1">
      <c r="A74" s="485"/>
      <c r="B74" s="454" t="s">
        <v>313</v>
      </c>
      <c r="C74" s="932">
        <v>190800</v>
      </c>
      <c r="D74" s="933"/>
      <c r="E74" s="934">
        <v>194900</v>
      </c>
      <c r="F74" s="934">
        <v>228900</v>
      </c>
      <c r="G74" s="935">
        <v>205500</v>
      </c>
      <c r="H74" s="932">
        <v>171400</v>
      </c>
      <c r="I74" s="933"/>
      <c r="J74" s="936">
        <v>155300</v>
      </c>
      <c r="K74" s="936">
        <v>171500</v>
      </c>
      <c r="L74" s="937">
        <v>168100</v>
      </c>
      <c r="M74" s="130"/>
    </row>
    <row r="75" spans="1:14" s="76" customFormat="1" ht="12.75">
      <c r="A75" s="485"/>
      <c r="B75" s="437" t="s">
        <v>314</v>
      </c>
      <c r="C75" s="938">
        <v>991453.00000000035</v>
      </c>
      <c r="D75" s="939"/>
      <c r="E75" s="940">
        <v>983563.99999999942</v>
      </c>
      <c r="F75" s="940">
        <v>1042714.0000000001</v>
      </c>
      <c r="G75" s="941">
        <v>1009830.9999999995</v>
      </c>
      <c r="H75" s="938">
        <v>1082500</v>
      </c>
      <c r="I75" s="939"/>
      <c r="J75" s="940">
        <v>795600</v>
      </c>
      <c r="K75" s="940">
        <v>941500</v>
      </c>
      <c r="L75" s="941">
        <v>878293.99999999988</v>
      </c>
      <c r="M75" s="130"/>
    </row>
    <row r="76" spans="1:14" s="76" customFormat="1" ht="12" customHeight="1">
      <c r="A76" s="485"/>
      <c r="B76" s="455" t="s">
        <v>315</v>
      </c>
      <c r="C76" s="942">
        <v>185180.22605980051</v>
      </c>
      <c r="D76" s="943"/>
      <c r="E76" s="943">
        <v>175165.57670622997</v>
      </c>
      <c r="F76" s="943">
        <v>195616.99999999994</v>
      </c>
      <c r="G76" s="944">
        <v>173897.00000000023</v>
      </c>
      <c r="H76" s="942">
        <v>198400</v>
      </c>
      <c r="I76" s="943"/>
      <c r="J76" s="943">
        <v>146200</v>
      </c>
      <c r="K76" s="943">
        <v>152100</v>
      </c>
      <c r="L76" s="944">
        <v>145382.94866057002</v>
      </c>
      <c r="M76" s="130"/>
    </row>
    <row r="77" spans="1:14" ht="12" customHeight="1">
      <c r="B77" s="595" t="s">
        <v>316</v>
      </c>
      <c r="C77" s="945">
        <v>260151.99999999988</v>
      </c>
      <c r="D77" s="926"/>
      <c r="E77" s="946">
        <v>300337.99999999959</v>
      </c>
      <c r="F77" s="946">
        <v>293229.99999999988</v>
      </c>
      <c r="G77" s="56">
        <v>307553.99999999959</v>
      </c>
      <c r="H77" s="600">
        <v>338700</v>
      </c>
      <c r="I77" s="926"/>
      <c r="J77" s="946">
        <v>228900</v>
      </c>
      <c r="K77" s="946">
        <v>283200</v>
      </c>
      <c r="L77" s="946">
        <v>242945.99999999983</v>
      </c>
      <c r="M77" s="130"/>
      <c r="N77" s="76"/>
    </row>
    <row r="78" spans="1:14" ht="12" customHeight="1">
      <c r="B78" s="595" t="s">
        <v>328</v>
      </c>
      <c r="C78" s="1207">
        <v>201254</v>
      </c>
      <c r="D78" s="608"/>
      <c r="E78" s="1208">
        <v>192205</v>
      </c>
      <c r="F78" s="1208">
        <v>193290.76473529107</v>
      </c>
      <c r="G78" s="56">
        <v>198290.99999999997</v>
      </c>
      <c r="H78" s="600">
        <v>201700</v>
      </c>
      <c r="I78" s="608"/>
      <c r="J78" s="608">
        <v>171500</v>
      </c>
      <c r="K78" s="608">
        <v>184900</v>
      </c>
      <c r="L78" s="947">
        <v>175907</v>
      </c>
      <c r="M78" s="130"/>
      <c r="N78" s="76"/>
    </row>
    <row r="79" spans="1:14" ht="12" customHeight="1">
      <c r="B79" s="595"/>
      <c r="C79" s="982"/>
      <c r="D79" s="955"/>
      <c r="E79" s="982"/>
      <c r="F79" s="955"/>
      <c r="G79" s="955"/>
      <c r="H79" s="955"/>
      <c r="I79" s="955"/>
      <c r="J79" s="955"/>
      <c r="K79" s="955"/>
      <c r="L79" s="955"/>
      <c r="M79" s="131"/>
    </row>
    <row r="80" spans="1:14" ht="12" customHeight="1">
      <c r="B80" s="596" t="s">
        <v>254</v>
      </c>
      <c r="C80" s="987"/>
      <c r="D80" s="959"/>
      <c r="E80" s="987"/>
      <c r="F80" s="987"/>
      <c r="G80" s="987"/>
      <c r="H80" s="987"/>
      <c r="I80" s="959"/>
      <c r="J80" s="987"/>
      <c r="K80" s="987"/>
      <c r="L80" s="987"/>
      <c r="M80" s="59"/>
    </row>
    <row r="81" spans="1:14" s="76" customFormat="1" ht="12" customHeight="1">
      <c r="A81" s="485"/>
      <c r="B81" s="595" t="s">
        <v>293</v>
      </c>
      <c r="C81" s="953">
        <v>0.17899999999999999</v>
      </c>
      <c r="D81" s="955"/>
      <c r="E81" s="955">
        <v>6.3E-2</v>
      </c>
      <c r="F81" s="954">
        <v>9.5000000000000001E-2</v>
      </c>
      <c r="G81" s="955">
        <v>9.6000000000000002E-2</v>
      </c>
      <c r="H81" s="953">
        <v>0.125</v>
      </c>
      <c r="I81" s="955"/>
      <c r="J81" s="954">
        <v>0.03</v>
      </c>
      <c r="K81" s="954">
        <v>9.0999999999999998E-2</v>
      </c>
      <c r="L81" s="954">
        <v>9.1999999999999998E-2</v>
      </c>
      <c r="M81" s="163"/>
      <c r="N81" s="15"/>
    </row>
    <row r="82" spans="1:14" s="76" customFormat="1" ht="12.75">
      <c r="A82" s="485"/>
      <c r="B82" s="595" t="s">
        <v>294</v>
      </c>
      <c r="C82" s="600">
        <v>28216.245869972518</v>
      </c>
      <c r="D82" s="608"/>
      <c r="E82" s="608">
        <v>26348.637311669554</v>
      </c>
      <c r="F82" s="56">
        <v>26380.717602262732</v>
      </c>
      <c r="G82" s="608">
        <v>28956.704436098007</v>
      </c>
      <c r="H82" s="600">
        <v>26200</v>
      </c>
      <c r="I82" s="608"/>
      <c r="J82" s="972">
        <v>25800</v>
      </c>
      <c r="K82" s="972">
        <v>26900</v>
      </c>
      <c r="L82" s="972">
        <v>25823.570478726699</v>
      </c>
      <c r="M82" s="59"/>
      <c r="N82" s="15"/>
    </row>
    <row r="83" spans="1:14" s="76" customFormat="1" ht="12.75">
      <c r="A83" s="485"/>
      <c r="B83" s="595" t="s">
        <v>257</v>
      </c>
      <c r="C83" s="948">
        <v>0.53</v>
      </c>
      <c r="D83" s="949"/>
      <c r="E83" s="950">
        <v>0.69</v>
      </c>
      <c r="F83" s="951">
        <v>0.59</v>
      </c>
      <c r="G83" s="949">
        <v>0.51</v>
      </c>
      <c r="H83" s="952">
        <v>0.47</v>
      </c>
      <c r="I83" s="949"/>
      <c r="J83" s="951">
        <v>0.83</v>
      </c>
      <c r="K83" s="951">
        <v>0.66</v>
      </c>
      <c r="L83" s="951">
        <v>0.67</v>
      </c>
      <c r="M83" s="132"/>
    </row>
    <row r="84" spans="1:14" s="76" customFormat="1" ht="12" customHeight="1">
      <c r="A84" s="995"/>
      <c r="B84" s="595"/>
      <c r="C84" s="950"/>
      <c r="D84" s="949"/>
      <c r="E84" s="950"/>
      <c r="F84" s="951"/>
      <c r="G84" s="949"/>
      <c r="H84" s="949"/>
      <c r="I84" s="949"/>
      <c r="J84" s="951"/>
      <c r="K84" s="951"/>
      <c r="L84" s="951"/>
      <c r="M84" s="975"/>
    </row>
    <row r="85" spans="1:14" s="76" customFormat="1" ht="12.75">
      <c r="A85" s="485"/>
      <c r="B85" s="595"/>
      <c r="C85" s="982"/>
      <c r="D85" s="1209"/>
      <c r="E85" s="1209"/>
      <c r="F85" s="1209"/>
      <c r="G85" s="1209"/>
      <c r="H85" s="1209"/>
      <c r="I85" s="1209"/>
      <c r="J85" s="1209"/>
      <c r="K85" s="1209"/>
      <c r="L85" s="1209"/>
      <c r="M85" s="132"/>
    </row>
    <row r="86" spans="1:14" s="76" customFormat="1" ht="12" customHeight="1">
      <c r="A86" s="485"/>
      <c r="B86" s="595"/>
      <c r="C86" s="982"/>
      <c r="D86" s="1209"/>
      <c r="E86" s="1209"/>
      <c r="F86" s="1209"/>
      <c r="G86" s="1209"/>
      <c r="H86" s="1209"/>
      <c r="I86" s="1209"/>
      <c r="J86" s="1209"/>
      <c r="K86" s="1209"/>
      <c r="L86" s="1209"/>
      <c r="M86" s="59"/>
    </row>
    <row r="87" spans="1:14" s="76" customFormat="1" ht="14.25" customHeight="1">
      <c r="A87" s="485"/>
      <c r="B87" s="173"/>
      <c r="C87" s="435"/>
      <c r="D87" s="435"/>
      <c r="E87" s="435"/>
      <c r="F87" s="435"/>
      <c r="G87" s="160"/>
      <c r="H87" s="435"/>
      <c r="I87" s="435"/>
      <c r="J87" s="435"/>
      <c r="K87" s="159"/>
      <c r="L87" s="160"/>
      <c r="M87" s="160"/>
    </row>
    <row r="88" spans="1:14" ht="12" customHeight="1">
      <c r="B88" s="47"/>
      <c r="C88" s="14"/>
      <c r="D88" s="504"/>
      <c r="E88" s="11"/>
      <c r="F88" s="14"/>
      <c r="G88" s="14"/>
      <c r="H88" s="14"/>
      <c r="I88" s="14"/>
      <c r="J88" s="11"/>
      <c r="K88" s="14"/>
      <c r="L88" s="14"/>
      <c r="M88" s="14"/>
    </row>
    <row r="89" spans="1:14" ht="21.75" customHeight="1">
      <c r="B89" s="79" t="s">
        <v>76</v>
      </c>
      <c r="C89" s="166" t="s">
        <v>407</v>
      </c>
      <c r="D89" s="165"/>
      <c r="E89" s="166" t="s">
        <v>405</v>
      </c>
      <c r="F89" s="166" t="s">
        <v>408</v>
      </c>
      <c r="G89" s="166" t="s">
        <v>409</v>
      </c>
      <c r="H89" s="166" t="s">
        <v>406</v>
      </c>
      <c r="I89" s="165"/>
      <c r="J89" s="166" t="s">
        <v>241</v>
      </c>
      <c r="K89" s="166" t="s">
        <v>410</v>
      </c>
      <c r="L89" s="166" t="s">
        <v>411</v>
      </c>
      <c r="M89" s="14"/>
      <c r="N89" s="76"/>
    </row>
    <row r="90" spans="1:14" s="485" customFormat="1" ht="12" customHeight="1">
      <c r="B90" s="462" t="s">
        <v>274</v>
      </c>
      <c r="C90" s="461" t="s">
        <v>25</v>
      </c>
      <c r="D90" s="460"/>
      <c r="E90" s="459" t="s">
        <v>25</v>
      </c>
      <c r="F90" s="461" t="s">
        <v>25</v>
      </c>
      <c r="G90" s="461" t="s">
        <v>25</v>
      </c>
      <c r="H90" s="461" t="s">
        <v>25</v>
      </c>
      <c r="I90" s="460"/>
      <c r="J90" s="459" t="s">
        <v>25</v>
      </c>
      <c r="K90" s="461" t="s">
        <v>25</v>
      </c>
      <c r="L90" s="461" t="s">
        <v>25</v>
      </c>
      <c r="M90" s="51"/>
    </row>
    <row r="91" spans="1:14" s="485" customFormat="1" ht="12" customHeight="1">
      <c r="B91" s="457" t="s">
        <v>275</v>
      </c>
      <c r="C91" s="961">
        <v>477.99999999999966</v>
      </c>
      <c r="D91" s="971"/>
      <c r="E91" s="963">
        <v>504.00000000000063</v>
      </c>
      <c r="F91" s="963">
        <v>517.9999999999992</v>
      </c>
      <c r="G91" s="963">
        <v>513</v>
      </c>
      <c r="H91" s="961">
        <v>663</v>
      </c>
      <c r="I91" s="971"/>
      <c r="J91" s="963">
        <v>717</v>
      </c>
      <c r="K91" s="963">
        <v>720</v>
      </c>
      <c r="L91" s="962">
        <v>720</v>
      </c>
      <c r="M91" s="51"/>
    </row>
    <row r="92" spans="1:14" s="76" customFormat="1" ht="12" customHeight="1">
      <c r="A92" s="485"/>
      <c r="B92" s="454" t="s">
        <v>330</v>
      </c>
      <c r="C92" s="964">
        <v>327.00000000000011</v>
      </c>
      <c r="D92" s="971"/>
      <c r="E92" s="966">
        <v>343.99999999999949</v>
      </c>
      <c r="F92" s="966">
        <v>358.00000000000091</v>
      </c>
      <c r="G92" s="966">
        <v>181.00000000000003</v>
      </c>
      <c r="H92" s="964">
        <v>364</v>
      </c>
      <c r="I92" s="971"/>
      <c r="J92" s="966">
        <v>421</v>
      </c>
      <c r="K92" s="966">
        <v>413</v>
      </c>
      <c r="L92" s="965">
        <v>388</v>
      </c>
      <c r="M92" s="51"/>
      <c r="N92" s="15"/>
    </row>
    <row r="93" spans="1:14" s="76" customFormat="1" ht="12.75">
      <c r="A93" s="485"/>
      <c r="B93" s="437" t="s">
        <v>277</v>
      </c>
      <c r="C93" s="967">
        <v>804.99999999999966</v>
      </c>
      <c r="D93" s="973"/>
      <c r="E93" s="969">
        <v>848.00000000000273</v>
      </c>
      <c r="F93" s="969">
        <v>875.99999999999693</v>
      </c>
      <c r="G93" s="969">
        <v>694.00000000000023</v>
      </c>
      <c r="H93" s="967">
        <v>1027</v>
      </c>
      <c r="I93" s="973"/>
      <c r="J93" s="969">
        <v>1138</v>
      </c>
      <c r="K93" s="969">
        <v>1133</v>
      </c>
      <c r="L93" s="968">
        <v>1108</v>
      </c>
      <c r="M93" s="65"/>
      <c r="N93" s="15"/>
    </row>
    <row r="94" spans="1:14" s="76" customFormat="1" ht="12.75">
      <c r="A94" s="485"/>
      <c r="B94" s="454" t="s">
        <v>243</v>
      </c>
      <c r="C94" s="964">
        <v>-20.999999999999986</v>
      </c>
      <c r="D94" s="971"/>
      <c r="E94" s="966">
        <v>-238.99999999999912</v>
      </c>
      <c r="F94" s="966">
        <v>-183.00000000000017</v>
      </c>
      <c r="G94" s="966">
        <v>-414.00000000000006</v>
      </c>
      <c r="H94" s="964">
        <v>-885</v>
      </c>
      <c r="I94" s="971"/>
      <c r="J94" s="966">
        <v>-299</v>
      </c>
      <c r="K94" s="966">
        <v>-321</v>
      </c>
      <c r="L94" s="965">
        <v>-203.00000000000003</v>
      </c>
      <c r="M94" s="58"/>
    </row>
    <row r="95" spans="1:14" s="76" customFormat="1" ht="12" customHeight="1">
      <c r="A95" s="485"/>
      <c r="B95" s="437" t="s">
        <v>244</v>
      </c>
      <c r="C95" s="967">
        <v>783.99999999999943</v>
      </c>
      <c r="D95" s="973"/>
      <c r="E95" s="969">
        <v>609.00000000000364</v>
      </c>
      <c r="F95" s="969">
        <v>692.99999999999682</v>
      </c>
      <c r="G95" s="969">
        <v>280.00000000000011</v>
      </c>
      <c r="H95" s="967">
        <v>142</v>
      </c>
      <c r="I95" s="973"/>
      <c r="J95" s="969">
        <v>839</v>
      </c>
      <c r="K95" s="969">
        <v>812</v>
      </c>
      <c r="L95" s="968">
        <v>904.99999999999977</v>
      </c>
      <c r="M95" s="58"/>
    </row>
    <row r="96" spans="1:14" ht="12" customHeight="1">
      <c r="B96" s="455" t="s">
        <v>278</v>
      </c>
      <c r="C96" s="970">
        <v>-552</v>
      </c>
      <c r="D96" s="971"/>
      <c r="E96" s="971">
        <v>-530</v>
      </c>
      <c r="F96" s="971">
        <v>-511</v>
      </c>
      <c r="G96" s="971">
        <v>-506</v>
      </c>
      <c r="H96" s="970">
        <v>-529</v>
      </c>
      <c r="I96" s="971"/>
      <c r="J96" s="971">
        <v>-549</v>
      </c>
      <c r="K96" s="971">
        <v>-570</v>
      </c>
      <c r="L96" s="960">
        <v>-575</v>
      </c>
      <c r="M96" s="181"/>
      <c r="N96" s="76"/>
    </row>
    <row r="97" spans="1:14" s="485" customFormat="1" ht="12" customHeight="1">
      <c r="B97" s="982" t="s">
        <v>279</v>
      </c>
      <c r="C97" s="970">
        <v>0</v>
      </c>
      <c r="D97" s="971"/>
      <c r="E97" s="971">
        <v>-14.110551386325</v>
      </c>
      <c r="F97" s="971">
        <v>0</v>
      </c>
      <c r="G97" s="971">
        <v>0</v>
      </c>
      <c r="H97" s="970">
        <v>0</v>
      </c>
      <c r="I97" s="971"/>
      <c r="J97" s="971">
        <v>-18</v>
      </c>
      <c r="K97" s="971">
        <v>0</v>
      </c>
      <c r="L97" s="960">
        <v>0</v>
      </c>
      <c r="M97" s="58"/>
    </row>
    <row r="98" spans="1:14" s="76" customFormat="1" ht="12" customHeight="1">
      <c r="A98" s="485"/>
      <c r="B98" s="454" t="s">
        <v>246</v>
      </c>
      <c r="C98" s="964">
        <v>-20.394114080000001</v>
      </c>
      <c r="D98" s="971"/>
      <c r="E98" s="966">
        <v>-10.519622239999999</v>
      </c>
      <c r="F98" s="966">
        <v>-24.744163579999999</v>
      </c>
      <c r="G98" s="966">
        <v>-7.9218329999999995</v>
      </c>
      <c r="H98" s="964">
        <v>0</v>
      </c>
      <c r="I98" s="971"/>
      <c r="J98" s="966">
        <v>-7</v>
      </c>
      <c r="K98" s="966">
        <v>4</v>
      </c>
      <c r="L98" s="965">
        <v>-3.5033444999999999</v>
      </c>
      <c r="M98" s="58"/>
      <c r="N98" s="15"/>
    </row>
    <row r="99" spans="1:14" s="76" customFormat="1" ht="12" customHeight="1">
      <c r="A99" s="485"/>
      <c r="B99" s="437" t="s">
        <v>247</v>
      </c>
      <c r="C99" s="967">
        <v>-572.00000000000045</v>
      </c>
      <c r="D99" s="973"/>
      <c r="E99" s="969">
        <v>-555.00000000000068</v>
      </c>
      <c r="F99" s="969">
        <v>-535.99999999999898</v>
      </c>
      <c r="G99" s="969">
        <v>-513.99999999999989</v>
      </c>
      <c r="H99" s="967">
        <v>-529</v>
      </c>
      <c r="I99" s="973"/>
      <c r="J99" s="969">
        <v>-574</v>
      </c>
      <c r="K99" s="969">
        <v>-566</v>
      </c>
      <c r="L99" s="968">
        <v>-579.00000000000034</v>
      </c>
      <c r="M99" s="58"/>
      <c r="N99" s="15"/>
    </row>
    <row r="100" spans="1:14" ht="12" customHeight="1">
      <c r="B100" s="454" t="s">
        <v>248</v>
      </c>
      <c r="C100" s="964">
        <v>7.9999999999998348</v>
      </c>
      <c r="D100" s="971"/>
      <c r="E100" s="966">
        <v>6.9999999999975451</v>
      </c>
      <c r="F100" s="966">
        <v>8.0000000000004849</v>
      </c>
      <c r="G100" s="966">
        <v>0.99999999999999689</v>
      </c>
      <c r="H100" s="964">
        <v>6</v>
      </c>
      <c r="I100" s="971"/>
      <c r="J100" s="966">
        <v>16</v>
      </c>
      <c r="K100" s="966">
        <v>9</v>
      </c>
      <c r="L100" s="965">
        <v>10.000000000000357</v>
      </c>
      <c r="M100" s="181"/>
      <c r="N100" s="76"/>
    </row>
    <row r="101" spans="1:14" ht="12" customHeight="1">
      <c r="B101" s="1249" t="s">
        <v>224</v>
      </c>
      <c r="C101" s="967">
        <v>219.99999999999892</v>
      </c>
      <c r="D101" s="973"/>
      <c r="E101" s="969">
        <v>61.000000000000561</v>
      </c>
      <c r="F101" s="969">
        <v>164.99999999999821</v>
      </c>
      <c r="G101" s="969">
        <v>-232.99999999999977</v>
      </c>
      <c r="H101" s="967">
        <v>-381</v>
      </c>
      <c r="I101" s="973"/>
      <c r="J101" s="969">
        <v>281</v>
      </c>
      <c r="K101" s="969">
        <v>255</v>
      </c>
      <c r="L101" s="968">
        <v>335.99999999999983</v>
      </c>
      <c r="M101" s="58"/>
      <c r="N101" s="76"/>
    </row>
    <row r="102" spans="1:14" ht="12" customHeight="1">
      <c r="B102" s="1250" t="s">
        <v>7</v>
      </c>
      <c r="C102" s="970">
        <v>167.99999999999935</v>
      </c>
      <c r="D102" s="971"/>
      <c r="E102" s="971">
        <v>27.999999999999417</v>
      </c>
      <c r="F102" s="971">
        <v>154.99999999999901</v>
      </c>
      <c r="G102" s="971">
        <v>-225.99999999999977</v>
      </c>
      <c r="H102" s="970">
        <v>-291</v>
      </c>
      <c r="I102" s="971"/>
      <c r="J102" s="971">
        <v>204</v>
      </c>
      <c r="K102" s="971">
        <v>190</v>
      </c>
      <c r="L102" s="960">
        <v>235.9999999999998</v>
      </c>
      <c r="M102" s="181"/>
    </row>
    <row r="103" spans="1:14" s="76" customFormat="1" ht="12" customHeight="1">
      <c r="A103" s="485"/>
      <c r="B103" s="455"/>
      <c r="C103" s="982"/>
      <c r="D103" s="49"/>
      <c r="E103" s="959"/>
      <c r="F103" s="49"/>
      <c r="G103" s="49"/>
      <c r="H103" s="48"/>
      <c r="I103" s="49"/>
      <c r="J103" s="49"/>
      <c r="K103" s="49"/>
      <c r="L103" s="48"/>
      <c r="M103" s="181"/>
      <c r="N103" s="15"/>
    </row>
    <row r="104" spans="1:14" ht="14.25">
      <c r="B104" s="616" t="s">
        <v>289</v>
      </c>
      <c r="C104" s="1142" t="s">
        <v>151</v>
      </c>
      <c r="D104" s="652"/>
      <c r="E104" s="1142" t="s">
        <v>151</v>
      </c>
      <c r="F104" s="1142" t="s">
        <v>151</v>
      </c>
      <c r="G104" s="1142" t="s">
        <v>151</v>
      </c>
      <c r="H104" s="611" t="s">
        <v>151</v>
      </c>
      <c r="I104" s="652"/>
      <c r="J104" s="1142" t="s">
        <v>151</v>
      </c>
      <c r="K104" s="1142" t="s">
        <v>151</v>
      </c>
      <c r="L104" s="611" t="s">
        <v>151</v>
      </c>
      <c r="M104" s="48"/>
    </row>
    <row r="105" spans="1:14" ht="11.25" customHeight="1">
      <c r="B105" s="597" t="s">
        <v>308</v>
      </c>
      <c r="C105" s="598">
        <v>29210.969440759996</v>
      </c>
      <c r="D105" s="53"/>
      <c r="E105" s="1143">
        <v>30282.52915903</v>
      </c>
      <c r="F105" s="1143">
        <v>31170.422319990001</v>
      </c>
      <c r="G105" s="1143">
        <v>33170.149731649995</v>
      </c>
      <c r="H105" s="1144">
        <v>38800</v>
      </c>
      <c r="I105" s="53"/>
      <c r="J105" s="1143">
        <v>40800</v>
      </c>
      <c r="K105" s="1143">
        <v>42300</v>
      </c>
      <c r="L105" s="612">
        <v>42710.175944050003</v>
      </c>
      <c r="M105" s="158"/>
      <c r="N105" s="76"/>
    </row>
    <row r="106" spans="1:14" ht="12" customHeight="1">
      <c r="B106" s="595" t="s">
        <v>283</v>
      </c>
      <c r="C106" s="600">
        <v>61402.999999999869</v>
      </c>
      <c r="D106" s="53"/>
      <c r="E106" s="53">
        <v>58209.999999999898</v>
      </c>
      <c r="F106" s="53">
        <v>65226.000000000058</v>
      </c>
      <c r="G106" s="53">
        <v>65984.999999999985</v>
      </c>
      <c r="H106" s="1147">
        <v>70700</v>
      </c>
      <c r="I106" s="53"/>
      <c r="J106" s="53">
        <v>65800</v>
      </c>
      <c r="K106" s="53">
        <v>68100</v>
      </c>
      <c r="L106" s="593">
        <v>73118.999999999985</v>
      </c>
      <c r="M106" s="53"/>
    </row>
    <row r="107" spans="1:14" ht="12" customHeight="1">
      <c r="B107" s="595" t="s">
        <v>315</v>
      </c>
      <c r="C107" s="600">
        <v>66044.293719770008</v>
      </c>
      <c r="D107" s="53"/>
      <c r="E107" s="53">
        <v>65339.688116870006</v>
      </c>
      <c r="F107" s="53">
        <v>66824.513345329993</v>
      </c>
      <c r="G107" s="53">
        <v>67295.778789620002</v>
      </c>
      <c r="H107" s="1147">
        <v>64900</v>
      </c>
      <c r="I107" s="53"/>
      <c r="J107" s="53">
        <v>63800</v>
      </c>
      <c r="K107" s="53">
        <v>65500</v>
      </c>
      <c r="L107" s="593">
        <v>66557.716143999991</v>
      </c>
      <c r="M107" s="53"/>
    </row>
    <row r="108" spans="1:14" ht="12" customHeight="1">
      <c r="B108" s="595" t="s">
        <v>328</v>
      </c>
      <c r="C108" s="600">
        <v>28750.000000000018</v>
      </c>
      <c r="D108" s="56"/>
      <c r="E108" s="56">
        <v>30114.999999999993</v>
      </c>
      <c r="F108" s="56">
        <v>31414.075090348721</v>
      </c>
      <c r="G108" s="56">
        <v>32933</v>
      </c>
      <c r="H108" s="974">
        <v>36200</v>
      </c>
      <c r="I108" s="56"/>
      <c r="J108" s="972">
        <v>37700</v>
      </c>
      <c r="K108" s="972">
        <v>38200</v>
      </c>
      <c r="L108" s="975">
        <v>38865</v>
      </c>
      <c r="M108" s="53"/>
    </row>
    <row r="109" spans="1:14" ht="12" customHeight="1">
      <c r="B109" s="595"/>
      <c r="C109" s="982"/>
      <c r="D109" s="648"/>
      <c r="E109" s="959"/>
      <c r="F109" s="648"/>
      <c r="G109" s="648"/>
      <c r="H109" s="54"/>
      <c r="I109" s="648"/>
      <c r="J109" s="648"/>
      <c r="K109" s="648"/>
      <c r="L109" s="54"/>
      <c r="M109" s="128"/>
    </row>
    <row r="110" spans="1:14" s="76" customFormat="1" ht="12" customHeight="1">
      <c r="A110" s="485"/>
      <c r="B110" s="616" t="s">
        <v>254</v>
      </c>
      <c r="C110" s="981"/>
      <c r="D110" s="959"/>
      <c r="E110" s="987"/>
      <c r="F110" s="987"/>
      <c r="G110" s="987"/>
      <c r="H110" s="981"/>
      <c r="I110" s="959"/>
      <c r="J110" s="987"/>
      <c r="K110" s="987"/>
      <c r="L110" s="981"/>
      <c r="M110" s="54"/>
      <c r="N110" s="15"/>
    </row>
    <row r="111" spans="1:14" s="76" customFormat="1" ht="12" customHeight="1">
      <c r="A111" s="485"/>
      <c r="B111" s="595" t="s">
        <v>293</v>
      </c>
      <c r="C111" s="953">
        <v>0.16500000000000001</v>
      </c>
      <c r="D111" s="954"/>
      <c r="E111" s="954">
        <v>2.7E-2</v>
      </c>
      <c r="F111" s="954">
        <v>0.14699999999999999</v>
      </c>
      <c r="G111" s="954">
        <v>-0.20200000000000001</v>
      </c>
      <c r="H111" s="953">
        <v>-0.23499999999999999</v>
      </c>
      <c r="I111" s="954"/>
      <c r="J111" s="954">
        <v>0.159</v>
      </c>
      <c r="K111" s="954">
        <v>0.14199999999999999</v>
      </c>
      <c r="L111" s="955">
        <v>0.17799999999999999</v>
      </c>
      <c r="M111" s="163"/>
    </row>
    <row r="112" spans="1:14" ht="12.75">
      <c r="B112" s="595" t="s">
        <v>294</v>
      </c>
      <c r="C112" s="600">
        <v>4083.3850296806845</v>
      </c>
      <c r="D112" s="56"/>
      <c r="E112" s="56">
        <v>4208.0502390149504</v>
      </c>
      <c r="F112" s="56">
        <v>4230.5814289075397</v>
      </c>
      <c r="G112" s="56">
        <v>4471.2068716472895</v>
      </c>
      <c r="H112" s="974">
        <v>5000</v>
      </c>
      <c r="I112" s="56"/>
      <c r="J112" s="972">
        <v>5100</v>
      </c>
      <c r="K112" s="972">
        <v>5300</v>
      </c>
      <c r="L112" s="975">
        <v>5291.6276010377842</v>
      </c>
      <c r="M112" s="55"/>
      <c r="N112" s="76"/>
    </row>
    <row r="113" spans="1:15" ht="12.75">
      <c r="B113" s="595" t="s">
        <v>257</v>
      </c>
      <c r="C113" s="956">
        <v>0.71</v>
      </c>
      <c r="D113" s="954"/>
      <c r="E113" s="957">
        <v>0.65</v>
      </c>
      <c r="F113" s="957">
        <v>0.61</v>
      </c>
      <c r="G113" s="957">
        <v>0.74</v>
      </c>
      <c r="H113" s="956">
        <v>0.52</v>
      </c>
      <c r="I113" s="954"/>
      <c r="J113" s="957">
        <v>0.5</v>
      </c>
      <c r="K113" s="957">
        <v>0.5</v>
      </c>
      <c r="L113" s="958">
        <v>0.52</v>
      </c>
      <c r="M113" s="128"/>
      <c r="N113" s="76"/>
    </row>
    <row r="114" spans="1:15" ht="12" customHeight="1">
      <c r="B114" s="595" t="s">
        <v>258</v>
      </c>
      <c r="C114" s="736">
        <v>26668.937114</v>
      </c>
      <c r="D114" s="56"/>
      <c r="E114" s="1210">
        <v>285829.83481876814</v>
      </c>
      <c r="F114" s="1210">
        <v>211103.21571497293</v>
      </c>
      <c r="G114" s="1210">
        <v>455098.53116271959</v>
      </c>
      <c r="H114" s="976">
        <v>846000</v>
      </c>
      <c r="I114" s="56"/>
      <c r="J114" s="977">
        <v>273000</v>
      </c>
      <c r="K114" s="977">
        <v>283000</v>
      </c>
      <c r="L114" s="978">
        <v>180000</v>
      </c>
      <c r="M114" s="128"/>
      <c r="N114" s="76"/>
    </row>
    <row r="115" spans="1:15" s="76" customFormat="1" ht="12.75">
      <c r="A115" s="485"/>
      <c r="B115" s="595"/>
      <c r="C115" s="608"/>
      <c r="D115" s="1211"/>
      <c r="E115" s="1211"/>
      <c r="F115" s="1211"/>
      <c r="G115" s="1211"/>
      <c r="H115" s="1211"/>
      <c r="I115" s="1211"/>
      <c r="J115" s="1211"/>
      <c r="K115" s="1211"/>
      <c r="L115" s="1211"/>
      <c r="M115" s="128"/>
      <c r="N115" s="15"/>
    </row>
    <row r="116" spans="1:15" ht="12" customHeight="1"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61"/>
    </row>
    <row r="117" spans="1:15" ht="12" customHeight="1">
      <c r="N117" s="235"/>
      <c r="O117" s="235"/>
    </row>
    <row r="118" spans="1:15" ht="12" customHeight="1">
      <c r="N118" s="235"/>
      <c r="O118" s="235"/>
    </row>
    <row r="119" spans="1:15" ht="12" customHeight="1">
      <c r="N119" s="235"/>
      <c r="O119" s="235"/>
    </row>
    <row r="120" spans="1:15" s="235" customFormat="1" ht="12" customHeight="1">
      <c r="A120" s="485"/>
      <c r="B120" s="15"/>
      <c r="C120" s="76"/>
      <c r="D120" s="485"/>
      <c r="E120" s="77"/>
      <c r="F120" s="76"/>
      <c r="G120" s="15"/>
      <c r="H120" s="15"/>
      <c r="I120" s="76"/>
      <c r="J120" s="77"/>
      <c r="K120" s="76"/>
      <c r="L120" s="15"/>
      <c r="M120" s="76"/>
    </row>
    <row r="121" spans="1:15" s="235" customFormat="1" ht="12" customHeight="1">
      <c r="A121" s="485"/>
      <c r="B121" s="15"/>
      <c r="C121" s="76"/>
      <c r="D121" s="485"/>
      <c r="E121" s="77"/>
      <c r="F121" s="76"/>
      <c r="G121" s="15"/>
      <c r="H121" s="15"/>
      <c r="I121" s="76"/>
      <c r="J121" s="77"/>
      <c r="K121" s="76"/>
      <c r="L121" s="15"/>
      <c r="M121" s="76"/>
    </row>
    <row r="122" spans="1:15" s="235" customFormat="1" ht="12" customHeight="1">
      <c r="A122" s="485"/>
      <c r="B122" s="15"/>
      <c r="C122" s="76"/>
      <c r="D122" s="485"/>
      <c r="E122" s="77"/>
      <c r="F122" s="76"/>
      <c r="G122" s="15"/>
      <c r="H122" s="15"/>
      <c r="I122" s="76"/>
      <c r="J122" s="77"/>
      <c r="K122" s="76"/>
      <c r="L122" s="15"/>
      <c r="M122" s="76"/>
    </row>
    <row r="123" spans="1:15" ht="12" customHeight="1">
      <c r="N123" s="235"/>
      <c r="O123" s="235"/>
    </row>
    <row r="124" spans="1:15" ht="12" customHeight="1">
      <c r="B124" s="235"/>
      <c r="C124" s="235"/>
      <c r="E124" s="234"/>
      <c r="F124" s="235"/>
      <c r="G124" s="235"/>
      <c r="H124" s="235"/>
      <c r="I124" s="235"/>
      <c r="J124" s="234"/>
      <c r="K124" s="235"/>
      <c r="L124" s="235"/>
      <c r="M124" s="235"/>
      <c r="N124" s="235"/>
      <c r="O124" s="235"/>
    </row>
    <row r="125" spans="1:15" ht="12" customHeight="1">
      <c r="B125" s="235"/>
      <c r="C125" s="235"/>
      <c r="E125" s="234"/>
      <c r="F125" s="235"/>
      <c r="G125" s="235"/>
      <c r="H125" s="235"/>
      <c r="I125" s="235"/>
      <c r="J125" s="234"/>
      <c r="K125" s="235"/>
      <c r="L125" s="235"/>
      <c r="M125" s="235"/>
      <c r="N125" s="235"/>
      <c r="O125" s="235"/>
    </row>
    <row r="126" spans="1:15" ht="12" customHeight="1">
      <c r="B126" s="235"/>
      <c r="C126" s="235"/>
      <c r="E126" s="234"/>
      <c r="F126" s="235"/>
      <c r="G126" s="235"/>
      <c r="H126" s="235"/>
      <c r="I126" s="235"/>
      <c r="J126" s="234"/>
      <c r="K126" s="235"/>
      <c r="L126" s="235"/>
      <c r="M126" s="235"/>
      <c r="N126" s="235"/>
      <c r="O126" s="235"/>
    </row>
    <row r="127" spans="1:15" ht="12" customHeight="1">
      <c r="N127" s="235"/>
      <c r="O127" s="235"/>
    </row>
    <row r="128" spans="1:15" ht="12" customHeight="1">
      <c r="N128" s="235"/>
      <c r="O128" s="235"/>
    </row>
    <row r="129" spans="14:15" ht="12" customHeight="1">
      <c r="N129" s="235"/>
      <c r="O129" s="235"/>
    </row>
    <row r="130" spans="14:15" ht="12" customHeight="1">
      <c r="N130" s="235"/>
      <c r="O130" s="235"/>
    </row>
    <row r="131" spans="14:15" ht="12" customHeight="1">
      <c r="N131" s="235"/>
    </row>
    <row r="132" spans="14:15" ht="12" customHeight="1">
      <c r="N132" s="235"/>
    </row>
  </sheetData>
  <pageMargins left="0.74803149606299213" right="0.74803149606299213" top="0.98425196850393704" bottom="0.98425196850393704" header="0.51181102362204722" footer="0.51181102362204722"/>
  <pageSetup paperSize="9" scale="49" orientation="portrait" horizontalDpi="300" verticalDpi="300" r:id="rId1"/>
  <headerFooter>
    <oddFooter>&amp;C&amp;1#&amp;"Calibri"&amp;10 Secret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36</vt:i4>
      </vt:variant>
      <vt:variant>
        <vt:lpstr>Named Ranges</vt:lpstr>
      </vt:variant>
      <vt:variant>
        <vt:i4>16</vt:i4>
      </vt:variant>
    </vt:vector>
  </HeadingPairs>
  <TitlesOfParts>
    <vt:vector size="52" baseType="lpstr">
      <vt:lpstr>YTD Consolidation check </vt:lpstr>
      <vt:lpstr>Key Financials Summary</vt:lpstr>
      <vt:lpstr>Group PH</vt:lpstr>
      <vt:lpstr>Barclays UK YTD</vt:lpstr>
      <vt:lpstr>Barclays International YTD</vt:lpstr>
      <vt:lpstr>Head Office YTD</vt:lpstr>
      <vt:lpstr>Group Qrtly</vt:lpstr>
      <vt:lpstr>Barclays UK Qrtly</vt:lpstr>
      <vt:lpstr>Barclays International Qrtly</vt:lpstr>
      <vt:lpstr>Head Office Qrtly</vt:lpstr>
      <vt:lpstr>Segmental Reporting Note</vt:lpstr>
      <vt:lpstr>Margins and balances YTD</vt:lpstr>
      <vt:lpstr>Margins and balances Qrtly</vt:lpstr>
      <vt:lpstr>L&amp;A by stage</vt:lpstr>
      <vt:lpstr>L&amp;A by stage 2</vt:lpstr>
      <vt:lpstr>L&amp;A by product</vt:lpstr>
      <vt:lpstr>Baseline MEV table</vt:lpstr>
      <vt:lpstr>Scenario weightings table</vt:lpstr>
      <vt:lpstr>Capital ratios and resources</vt:lpstr>
      <vt:lpstr>Movement in CET1 capital</vt:lpstr>
      <vt:lpstr>RWAs by Risk Type and Business</vt:lpstr>
      <vt:lpstr>Movement in RWAs</vt:lpstr>
      <vt:lpstr>Leverage</vt:lpstr>
      <vt:lpstr>MREL Table</vt:lpstr>
      <vt:lpstr>Condensed consolidated IS</vt:lpstr>
      <vt:lpstr>Condensed consolidated BS</vt:lpstr>
      <vt:lpstr>Condensed consolidated SOCIE</vt:lpstr>
      <vt:lpstr>Other reserves</vt:lpstr>
      <vt:lpstr>Returns</vt:lpstr>
      <vt:lpstr>CYYTD performance measures excl</vt:lpstr>
      <vt:lpstr>PYYTD performance measures</vt:lpstr>
      <vt:lpstr>Group Non-IFRS performance mea </vt:lpstr>
      <vt:lpstr>BUK Non-IFRS performance measur</vt:lpstr>
      <vt:lpstr>BI Non-IFRS performance measure</vt:lpstr>
      <vt:lpstr>HO performance measures excl</vt:lpstr>
      <vt:lpstr>TNAV</vt:lpstr>
      <vt:lpstr>'Barclays International Qrtly'!Print_Area</vt:lpstr>
      <vt:lpstr>'Barclays International YTD'!Print_Area</vt:lpstr>
      <vt:lpstr>'Barclays UK Qrtly'!Print_Area</vt:lpstr>
      <vt:lpstr>'Barclays UK YTD'!Print_Area</vt:lpstr>
      <vt:lpstr>'BI Non-IFRS performance measure'!Print_Area</vt:lpstr>
      <vt:lpstr>'BUK Non-IFRS performance measur'!Print_Area</vt:lpstr>
      <vt:lpstr>'CYYTD performance measures excl'!Print_Area</vt:lpstr>
      <vt:lpstr>'Group Non-IFRS performance mea '!Print_Area</vt:lpstr>
      <vt:lpstr>'Group PH'!Print_Area</vt:lpstr>
      <vt:lpstr>'Group Qrtly'!Print_Area</vt:lpstr>
      <vt:lpstr>'Head Office Qrtly'!Print_Area</vt:lpstr>
      <vt:lpstr>'Head Office YTD'!Print_Area</vt:lpstr>
      <vt:lpstr>'HO performance measures excl'!Print_Area</vt:lpstr>
      <vt:lpstr>'PYYTD performance measures'!Print_Area</vt:lpstr>
      <vt:lpstr>Returns!Print_Area</vt:lpstr>
      <vt:lpstr>TNAV!Print_Area</vt:lpstr>
    </vt:vector>
  </TitlesOfParts>
  <Company>Clarity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Training</dc:creator>
  <cp:lastModifiedBy>Rangers, Voatsasie: Finance (LDN)</cp:lastModifiedBy>
  <cp:lastPrinted>2021-04-29T16:27:01Z</cp:lastPrinted>
  <dcterms:created xsi:type="dcterms:W3CDTF">2010-11-10T17:21:28Z</dcterms:created>
  <dcterms:modified xsi:type="dcterms:W3CDTF">2021-04-29T19:53:22Z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BExAnalyzer_OldName">
    <vt:lpwstr>Excel Check File FY18_RA - Latest.xlsx</vt:lpwstr>
  </property>
  <property fmtid="{D5CDD505-2E9C-101B-9397-08002B2CF9AE}" pid="5" name="barclaysdc">
    <vt:lpwstr>Unrestricted Secret</vt:lpwstr>
  </property>
  <property fmtid="{D5CDD505-2E9C-101B-9397-08002B2CF9AE}" pid="6" name="MSIP_Label_160749d1-864c-445f-a280-f2d95cb3b36a_Extended_MSFT_Method">
    <vt:lpwstr>Automatic</vt:lpwstr>
  </property>
  <property fmtid="{D5CDD505-2E9C-101B-9397-08002B2CF9AE}" pid="7" name="MSIP_Label_160749d1-864c-445f-a280-f2d95cb3b36a_Application">
    <vt:lpwstr>Microsoft Azure Information Protection</vt:lpwstr>
  </property>
  <property fmtid="{D5CDD505-2E9C-101B-9397-08002B2CF9AE}" pid="8" name="MSIP_Label_160749d1-864c-445f-a280-f2d95cb3b36a_Name">
    <vt:lpwstr>Secret</vt:lpwstr>
  </property>
  <property fmtid="{D5CDD505-2E9C-101B-9397-08002B2CF9AE}" pid="9" name="MSIP_Label_160749d1-864c-445f-a280-f2d95cb3b36a_SetDate">
    <vt:lpwstr>2019-09-04T14:52:16.6447500Z</vt:lpwstr>
  </property>
  <property fmtid="{D5CDD505-2E9C-101B-9397-08002B2CF9AE}" pid="10" name="MSIP_Label_160749d1-864c-445f-a280-f2d95cb3b36a_Owner">
    <vt:lpwstr>uddinnas@intranet.barcapint.com</vt:lpwstr>
  </property>
  <property fmtid="{D5CDD505-2E9C-101B-9397-08002B2CF9AE}" pid="11" name="MSIP_Label_160749d1-864c-445f-a280-f2d95cb3b36a_SiteId">
    <vt:lpwstr>c4b62f1d-01e0-4107-a0cc-5ac886858b23</vt:lpwstr>
  </property>
  <property fmtid="{D5CDD505-2E9C-101B-9397-08002B2CF9AE}" pid="12" name="MSIP_Label_160749d1-864c-445f-a280-f2d95cb3b36a_Enabled">
    <vt:lpwstr>True</vt:lpwstr>
  </property>
  <property fmtid="{D5CDD505-2E9C-101B-9397-08002B2CF9AE}" pid="13" name="MSIP_Label_c754cbb2-29ed-4ffe-af90-a08465e0dd2c_Extended_MSFT_Method">
    <vt:lpwstr>Manual</vt:lpwstr>
  </property>
  <property fmtid="{D5CDD505-2E9C-101B-9397-08002B2CF9AE}" pid="14" name="MSIP_Label_c754cbb2-29ed-4ffe-af90-a08465e0dd2c_Application">
    <vt:lpwstr>Microsoft Azure Information Protection</vt:lpwstr>
  </property>
  <property fmtid="{D5CDD505-2E9C-101B-9397-08002B2CF9AE}" pid="15" name="MSIP_Label_c754cbb2-29ed-4ffe-af90-a08465e0dd2c_Name">
    <vt:lpwstr>Unrestricted</vt:lpwstr>
  </property>
  <property fmtid="{D5CDD505-2E9C-101B-9397-08002B2CF9AE}" pid="16" name="MSIP_Label_c754cbb2-29ed-4ffe-af90-a08465e0dd2c_SetDate">
    <vt:lpwstr>2021-04-29T10:41:21.7771636Z</vt:lpwstr>
  </property>
  <property fmtid="{D5CDD505-2E9C-101B-9397-08002B2CF9AE}" pid="17" name="MSIP_Label_c754cbb2-29ed-4ffe-af90-a08465e0dd2c_Owner">
    <vt:lpwstr>voatsasie.rangers@barclays.com</vt:lpwstr>
  </property>
  <property fmtid="{D5CDD505-2E9C-101B-9397-08002B2CF9AE}" pid="18" name="MSIP_Label_c754cbb2-29ed-4ffe-af90-a08465e0dd2c_SiteId">
    <vt:lpwstr>c4b62f1d-01e0-4107-a0cc-5ac886858b23</vt:lpwstr>
  </property>
  <property fmtid="{D5CDD505-2E9C-101B-9397-08002B2CF9AE}" pid="19" name="MSIP_Label_c754cbb2-29ed-4ffe-af90-a08465e0dd2c_Enabled">
    <vt:lpwstr>True</vt:lpwstr>
  </property>
  <property fmtid="{D5CDD505-2E9C-101B-9397-08002B2CF9AE}" pid="20" name="_AdHocReviewCycleID">
    <vt:i4>1401673131</vt:i4>
  </property>
  <property fmtid="{D5CDD505-2E9C-101B-9397-08002B2CF9AE}" pid="21" name="_NewReviewCycle">
    <vt:lpwstr/>
  </property>
  <property fmtid="{D5CDD505-2E9C-101B-9397-08002B2CF9AE}" pid="22" name="_EmailSubject">
    <vt:lpwstr>excel tables</vt:lpwstr>
  </property>
  <property fmtid="{D5CDD505-2E9C-101B-9397-08002B2CF9AE}" pid="23" name="_AuthorEmail">
    <vt:lpwstr>benedetta.alecce@barclays.com</vt:lpwstr>
  </property>
  <property fmtid="{D5CDD505-2E9C-101B-9397-08002B2CF9AE}" pid="24" name="_AuthorEmailDisplayName">
    <vt:lpwstr>Alecce, Benedetta : Investor Relations</vt:lpwstr>
  </property>
  <property fmtid="{D5CDD505-2E9C-101B-9397-08002B2CF9AE}" pid="25" name="_PreviousAdHocReviewCycleID">
    <vt:i4>1047461684</vt:i4>
  </property>
</Properties>
</file>